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0" yWindow="48" windowWidth="15960" windowHeight="13176" tabRatio="744"/>
  </bookViews>
  <sheets>
    <sheet name="CT Data Entry Table " sheetId="1" r:id="rId1"/>
    <sheet name="CT Acceptable Part # Report" sheetId="8" r:id="rId2"/>
    <sheet name="CT Selection Calculation" sheetId="2" state="hidden" r:id="rId3"/>
    <sheet name="CT Sizing Table - Veris" sheetId="3" state="hidden" r:id="rId4"/>
    <sheet name="CT Sizing Table - Elkor" sheetId="4" state="hidden" r:id="rId5"/>
    <sheet name="CT Sizing Table - CCS" sheetId="5" state="hidden" r:id="rId6"/>
    <sheet name="Wire Size Chart" sheetId="6" state="hidden" r:id="rId7"/>
    <sheet name="Voltage Loopup Table" sheetId="7" state="hidden" r:id="rId8"/>
  </sheets>
  <calcPr calcId="145621"/>
</workbook>
</file>

<file path=xl/calcChain.xml><?xml version="1.0" encoding="utf-8"?>
<calcChain xmlns="http://schemas.openxmlformats.org/spreadsheetml/2006/main">
  <c r="J5" i="1" l="1"/>
  <c r="E21" i="1"/>
  <c r="E19" i="1"/>
  <c r="E16" i="1"/>
  <c r="E15" i="1"/>
  <c r="I9" i="1" l="1"/>
  <c r="J10" i="1" s="1"/>
  <c r="D15" i="1" l="1"/>
  <c r="D11" i="1"/>
  <c r="B8" i="7"/>
  <c r="D7" i="1" s="1"/>
  <c r="B6" i="7" l="1"/>
  <c r="B5" i="7"/>
  <c r="B3" i="7"/>
  <c r="B2" i="7"/>
  <c r="B4" i="7"/>
  <c r="B7" i="7"/>
  <c r="E18" i="1" l="1"/>
  <c r="D13" i="1" l="1"/>
  <c r="D9" i="1"/>
  <c r="E11" i="1" s="1"/>
  <c r="D5" i="1"/>
  <c r="E7" i="1" s="1"/>
  <c r="I5" i="1" l="1"/>
  <c r="J7" i="1"/>
  <c r="E23" i="1" l="1"/>
  <c r="B1" i="2" l="1"/>
  <c r="H10" i="1"/>
  <c r="B14" i="2" l="1"/>
  <c r="B16" i="2" s="1"/>
  <c r="I10" i="1"/>
  <c r="H11" i="1"/>
  <c r="B51" i="2"/>
  <c r="B53" i="2" s="1"/>
  <c r="B33" i="2"/>
  <c r="G4" i="8" s="1"/>
  <c r="B24" i="2"/>
  <c r="B35" i="2" s="1"/>
  <c r="B4" i="2"/>
  <c r="B6" i="2" s="1"/>
  <c r="B42" i="2"/>
  <c r="B44" i="2" s="1"/>
  <c r="G10" i="8" l="1"/>
  <c r="G7" i="8"/>
  <c r="G9" i="8"/>
  <c r="G6" i="8"/>
  <c r="G5" i="8"/>
  <c r="B26" i="2"/>
  <c r="J23" i="1"/>
  <c r="D1" i="2" s="1"/>
  <c r="D14" i="2" l="1"/>
  <c r="B17" i="2" s="1"/>
  <c r="B19" i="2" s="1"/>
  <c r="D4" i="2"/>
  <c r="B7" i="2" s="1"/>
  <c r="B9" i="2" s="1"/>
  <c r="E9" i="8" s="1"/>
  <c r="D33" i="2"/>
  <c r="B36" i="2" s="1"/>
  <c r="B38" i="2" s="1"/>
  <c r="B39" i="2" s="1"/>
  <c r="F4" i="8" s="1"/>
  <c r="D51" i="2"/>
  <c r="B54" i="2" s="1"/>
  <c r="B56" i="2" s="1"/>
  <c r="D24" i="2"/>
  <c r="H5" i="8" s="1"/>
  <c r="I5" i="8" s="1"/>
  <c r="D42" i="2"/>
  <c r="B45" i="2" s="1"/>
  <c r="B47" i="2" s="1"/>
  <c r="E6" i="8" s="1"/>
  <c r="H4" i="8" l="1"/>
  <c r="I4" i="8" s="1"/>
  <c r="H10" i="8"/>
  <c r="I10" i="8" s="1"/>
  <c r="H6" i="8"/>
  <c r="I6" i="8" s="1"/>
  <c r="H9" i="8"/>
  <c r="I9" i="8" s="1"/>
  <c r="H7" i="8"/>
  <c r="I7" i="8" s="1"/>
  <c r="B27" i="2"/>
  <c r="B29" i="2" s="1"/>
  <c r="E5" i="8" s="1"/>
  <c r="B48" i="2"/>
  <c r="F6" i="8" s="1"/>
  <c r="E4" i="8"/>
  <c r="B10" i="2"/>
  <c r="F9" i="8" s="1"/>
  <c r="E7" i="8"/>
  <c r="B57" i="2"/>
  <c r="F7" i="8" s="1"/>
  <c r="E10" i="8"/>
  <c r="B20" i="2"/>
  <c r="F10" i="8" s="1"/>
  <c r="B30" i="2" l="1"/>
  <c r="F5" i="8" s="1"/>
</calcChain>
</file>

<file path=xl/comments1.xml><?xml version="1.0" encoding="utf-8"?>
<comments xmlns="http://schemas.openxmlformats.org/spreadsheetml/2006/main">
  <authors>
    <author>Brian</author>
    <author>Author</author>
  </authors>
  <commentList>
    <comment ref="G9" authorId="0">
      <text>
        <r>
          <rPr>
            <b/>
            <sz val="9"/>
            <color indexed="81"/>
            <rFont val="Tahoma"/>
            <family val="2"/>
          </rPr>
          <t>Brian:</t>
        </r>
        <r>
          <rPr>
            <sz val="9"/>
            <color indexed="81"/>
            <rFont val="Tahoma"/>
            <family val="2"/>
          </rPr>
          <t xml:space="preserve">
The following section is the wire area calculated based on system current (Amps). This is not the ideal method for entering the wire size. If possible utilize the wire size and conductor quantity above first. If you choose to utilize this method because wire size cannot be found select "Yes" in the adjacent cell.</t>
        </r>
      </text>
    </comment>
    <comment ref="B18" authorId="1">
      <text>
        <r>
          <rPr>
            <sz val="11"/>
            <color indexed="8"/>
            <rFont val="Lucida Grande"/>
          </rPr>
          <t xml:space="preserve">Enter the total current to be monitored. This is the sum of the output of each inverter being monitored with one meter. The Photon Website Database will tell you the current (Amperage) output of specific inverters.
This value will only be used secondarily if the above information is not entered.
</t>
        </r>
      </text>
    </comment>
    <comment ref="B21" authorId="1">
      <text>
        <r>
          <rPr>
            <sz val="11"/>
            <color indexed="8"/>
            <rFont val="Lucida Grande"/>
          </rPr>
          <t>The Overload Protection value should only be used as a last resort when sizing CT’s. Only use the Overload protection value when #1 &amp; #2 above cannot be determined.</t>
        </r>
      </text>
    </comment>
  </commentList>
</comments>
</file>

<file path=xl/comments2.xml><?xml version="1.0" encoding="utf-8"?>
<comments xmlns="http://schemas.openxmlformats.org/spreadsheetml/2006/main">
  <authors>
    <author>Author</author>
  </authors>
  <commentList>
    <comment ref="A1" authorId="0">
      <text>
        <r>
          <rPr>
            <sz val="9"/>
            <color indexed="9"/>
            <rFont val="Tahoma Bold"/>
          </rPr>
          <t>Brian:</t>
        </r>
        <r>
          <rPr>
            <sz val="9"/>
            <color indexed="9"/>
            <rFont val="Tahoma"/>
          </rPr>
          <t xml:space="preserve">
NMC = kCMIL</t>
        </r>
      </text>
    </comment>
    <comment ref="D1" authorId="0">
      <text>
        <r>
          <rPr>
            <sz val="9"/>
            <color indexed="9"/>
            <rFont val="Tahoma Bold"/>
          </rPr>
          <t>Brian:</t>
        </r>
        <r>
          <rPr>
            <sz val="9"/>
            <color indexed="9"/>
            <rFont val="Tahoma"/>
          </rPr>
          <t xml:space="preserve">
NMC = kCMIL</t>
        </r>
      </text>
    </comment>
  </commentList>
</comments>
</file>

<file path=xl/sharedStrings.xml><?xml version="1.0" encoding="utf-8"?>
<sst xmlns="http://schemas.openxmlformats.org/spreadsheetml/2006/main" count="356" uniqueCount="180">
  <si>
    <t>User Input</t>
  </si>
  <si>
    <t>Calculated Value</t>
  </si>
  <si>
    <t>Wire Size (inches) Calculation</t>
  </si>
  <si>
    <t>Calculated Area Of Conductors</t>
  </si>
  <si>
    <t>#1</t>
  </si>
  <si>
    <t>Power (kW) Rating Of Inverter Type #1</t>
  </si>
  <si>
    <t>3 AWG</t>
  </si>
  <si>
    <t># Of Inverters Of Inverter Type #1</t>
  </si>
  <si>
    <t>OR</t>
  </si>
  <si>
    <t>480/277 - 3</t>
  </si>
  <si>
    <t>Power (kW) Rating Of Inverter Type #2</t>
  </si>
  <si>
    <t># Of Inverters Of Inverter Type #2</t>
  </si>
  <si>
    <t>Power (kW) Rating Of Inverter Type #3</t>
  </si>
  <si>
    <t># Of Inverters Of Inverter Type #3</t>
  </si>
  <si>
    <t>Total Inverter Amperage</t>
  </si>
  <si>
    <t>#2</t>
  </si>
  <si>
    <t>Maximum Current (0-2400 Amps) To Be Monitored</t>
  </si>
  <si>
    <t>Percent Match - #1 vs #2</t>
  </si>
  <si>
    <t>#3</t>
  </si>
  <si>
    <t>Enter Overload Protection</t>
  </si>
  <si>
    <t>Current (Amperage) To Be Monitored</t>
  </si>
  <si>
    <t>Maximum Wire Size</t>
  </si>
  <si>
    <t>Customer Sign Off - Current To Be Monitored:</t>
  </si>
  <si>
    <t>Customer Sign Off - Wire Size To Be Monitored:</t>
  </si>
  <si>
    <t>First Preference</t>
  </si>
  <si>
    <t>Manufacturer</t>
  </si>
  <si>
    <t>Model</t>
  </si>
  <si>
    <t>Reason For Selecting This Model</t>
  </si>
  <si>
    <t>Acceptable CT Based On Information Provided</t>
  </si>
  <si>
    <t>Part Number</t>
  </si>
  <si>
    <t>Continental Control System</t>
  </si>
  <si>
    <t>CTS-1250</t>
  </si>
  <si>
    <t>Accuracy ±1% from 10% to 100% of rated current, 0-600VAC, 1.25"x1.25" Window</t>
  </si>
  <si>
    <t>CTS-1250-300</t>
  </si>
  <si>
    <t>CTS-2000</t>
  </si>
  <si>
    <t>Accuracy ±1% from 10% to 100% of rated current, 0-600VAC, 2.0"x2.0" Window</t>
  </si>
  <si>
    <t>CTS-2000-400</t>
  </si>
  <si>
    <t>ACCU-CTs</t>
  </si>
  <si>
    <t>Accuracy ±0.75% from 1% to 120% of rated primary current, 0-600VAC, .75"x.75" Window</t>
  </si>
  <si>
    <t>ACT-0750-100</t>
  </si>
  <si>
    <t>High Accuracy CT’s</t>
  </si>
  <si>
    <t>Accuracy ±0.60% from 1% to 120% of rated primary current, 0-600VAC, .75"x.75" Window</t>
  </si>
  <si>
    <t>ACT-0750-100 Opt C0.6</t>
  </si>
  <si>
    <t>Second Preference</t>
  </si>
  <si>
    <t>Veris Industries</t>
  </si>
  <si>
    <t>H681x</t>
  </si>
  <si>
    <t>Accuracy ±0.50% from 5% to 120% of rated primary current, 0-600VAC, Window Size Varies</t>
  </si>
  <si>
    <t>Elkor Technologies</t>
  </si>
  <si>
    <t>MSCTx</t>
  </si>
  <si>
    <t>Accuracy 1%, phase shift &lt; 2 degrees, 0-600VAC, Window Size Varies</t>
  </si>
  <si>
    <t>MSCT1</t>
  </si>
  <si>
    <t>Enter Maximum Current (0-2400 Amps) To Be Monitored</t>
  </si>
  <si>
    <t>Enter Total Wire Size Area (0-13.75 Inches)</t>
  </si>
  <si>
    <t>Veris CT's</t>
  </si>
  <si>
    <t>Actual CT Current (Amps) Maximum Range</t>
  </si>
  <si>
    <t>Actual CT Window Area (Inches)</t>
  </si>
  <si>
    <t>Appropriate CT Model Number Based On Current (Amps)</t>
  </si>
  <si>
    <t>H6810</t>
  </si>
  <si>
    <t>Appropriate CT Model Number Based On Wire Size</t>
  </si>
  <si>
    <r>
      <t xml:space="preserve">Is There An Acceptable </t>
    </r>
    <r>
      <rPr>
        <b/>
        <i/>
        <sz val="12"/>
        <color indexed="18"/>
        <rFont val="Helvetica Neue"/>
      </rPr>
      <t>Veris</t>
    </r>
    <r>
      <rPr>
        <b/>
        <i/>
        <sz val="12"/>
        <color indexed="9"/>
        <rFont val="Helvetica Neue"/>
      </rPr>
      <t xml:space="preserve"> CT Based On Current &amp; Wire Size</t>
    </r>
  </si>
  <si>
    <r>
      <t xml:space="preserve">Acceptable </t>
    </r>
    <r>
      <rPr>
        <b/>
        <i/>
        <sz val="12"/>
        <color indexed="18"/>
        <rFont val="Helvetica Neue"/>
      </rPr>
      <t>Veris</t>
    </r>
    <r>
      <rPr>
        <b/>
        <i/>
        <sz val="12"/>
        <color indexed="9"/>
        <rFont val="Helvetica Neue"/>
      </rPr>
      <t xml:space="preserve"> CT Part Number</t>
    </r>
  </si>
  <si>
    <t>Elkor CT's</t>
  </si>
  <si>
    <r>
      <t xml:space="preserve">Is There An Acceptable </t>
    </r>
    <r>
      <rPr>
        <b/>
        <i/>
        <sz val="12"/>
        <color indexed="18"/>
        <rFont val="Helvetica Neue"/>
      </rPr>
      <t>Elkor</t>
    </r>
    <r>
      <rPr>
        <b/>
        <i/>
        <sz val="12"/>
        <color indexed="9"/>
        <rFont val="Helvetica Neue"/>
      </rPr>
      <t xml:space="preserve"> CT Based On Current &amp; Wire Size</t>
    </r>
  </si>
  <si>
    <r>
      <t xml:space="preserve">Acceptable </t>
    </r>
    <r>
      <rPr>
        <b/>
        <i/>
        <sz val="12"/>
        <color indexed="18"/>
        <rFont val="Helvetica Neue"/>
      </rPr>
      <t>Elkor</t>
    </r>
    <r>
      <rPr>
        <b/>
        <i/>
        <sz val="12"/>
        <color indexed="9"/>
        <rFont val="Helvetica Neue"/>
      </rPr>
      <t xml:space="preserve"> CT Part Number</t>
    </r>
  </si>
  <si>
    <t>Continental Control Systems Option #1</t>
  </si>
  <si>
    <r>
      <t xml:space="preserve">Is There An Acceptable </t>
    </r>
    <r>
      <rPr>
        <b/>
        <i/>
        <sz val="12"/>
        <color indexed="18"/>
        <rFont val="Helvetica Neue"/>
      </rPr>
      <t>Continental Control Systems</t>
    </r>
    <r>
      <rPr>
        <b/>
        <i/>
        <sz val="12"/>
        <color indexed="9"/>
        <rFont val="Helvetica Neue"/>
      </rPr>
      <t xml:space="preserve"> CT Based On Current &amp; Wire Size</t>
    </r>
  </si>
  <si>
    <r>
      <t xml:space="preserve">Acceptable </t>
    </r>
    <r>
      <rPr>
        <b/>
        <i/>
        <sz val="12"/>
        <color indexed="18"/>
        <rFont val="Helvetica Neue"/>
      </rPr>
      <t>Continental Control Systems</t>
    </r>
    <r>
      <rPr>
        <b/>
        <i/>
        <sz val="12"/>
        <color indexed="9"/>
        <rFont val="Helvetica Neue"/>
      </rPr>
      <t xml:space="preserve"> CT Part Number</t>
    </r>
  </si>
  <si>
    <t>Continental Control Systems Option #2</t>
  </si>
  <si>
    <t>Continental Control Systems Option #3</t>
  </si>
  <si>
    <t>ACT-0750</t>
  </si>
  <si>
    <t>Continental Control Systems Option #4 (High Accuracy CT's .6%)</t>
  </si>
  <si>
    <t>http://www.mrexcel.com/articles/excel-vlookup-index-match.php</t>
  </si>
  <si>
    <t>Model Number</t>
  </si>
  <si>
    <t>Maximum Current</t>
  </si>
  <si>
    <t>Maximum Wire Size (Inches)</t>
  </si>
  <si>
    <t>Maximum Wire Area (sq. in.)</t>
  </si>
  <si>
    <t>Meter Voltage Input</t>
  </si>
  <si>
    <r>
      <rPr>
        <u/>
        <sz val="8"/>
        <color indexed="9"/>
        <rFont val="Verdana Bold"/>
      </rPr>
      <t>H6812-2400A-.3V</t>
    </r>
  </si>
  <si>
    <t>H6812</t>
  </si>
  <si>
    <t>5.5” x 2.5”</t>
  </si>
  <si>
    <t>.3V</t>
  </si>
  <si>
    <r>
      <rPr>
        <u/>
        <sz val="8"/>
        <color indexed="9"/>
        <rFont val="Verdana Bold"/>
      </rPr>
      <t>H6812-2000A-.3V</t>
    </r>
  </si>
  <si>
    <r>
      <rPr>
        <u/>
        <sz val="8"/>
        <color indexed="9"/>
        <rFont val="Verdana Bold"/>
      </rPr>
      <t>H6812-1600A-.3V</t>
    </r>
  </si>
  <si>
    <r>
      <rPr>
        <u/>
        <sz val="8"/>
        <color indexed="9"/>
        <rFont val="Verdana Bold"/>
      </rPr>
      <t>H6812-1200A-.3V</t>
    </r>
  </si>
  <si>
    <r>
      <rPr>
        <u/>
        <sz val="8"/>
        <color indexed="9"/>
        <rFont val="Verdana Bold"/>
      </rPr>
      <t>H6812-1000A-.3V</t>
    </r>
  </si>
  <si>
    <r>
      <rPr>
        <u/>
        <sz val="8"/>
        <color indexed="9"/>
        <rFont val="Verdana Bold"/>
      </rPr>
      <t>H6811-800A-.3V</t>
    </r>
  </si>
  <si>
    <t>H6811</t>
  </si>
  <si>
    <t>2.9” x 2.5”</t>
  </si>
  <si>
    <r>
      <rPr>
        <u/>
        <sz val="8"/>
        <color indexed="9"/>
        <rFont val="Verdana Bold"/>
      </rPr>
      <t>H6811-600A-.3V</t>
    </r>
  </si>
  <si>
    <r>
      <rPr>
        <u/>
        <sz val="8"/>
        <color indexed="9"/>
        <rFont val="Verdana Bold"/>
      </rPr>
      <t>H6811-400A-.3V</t>
    </r>
  </si>
  <si>
    <r>
      <rPr>
        <u/>
        <sz val="8"/>
        <color indexed="9"/>
        <rFont val="Verdana Bold"/>
      </rPr>
      <t>H6810-300A-.3V</t>
    </r>
  </si>
  <si>
    <t>1.2” x 1.3”</t>
  </si>
  <si>
    <r>
      <rPr>
        <u/>
        <sz val="8"/>
        <color indexed="9"/>
        <rFont val="Verdana Bold"/>
      </rPr>
      <t>H6810-200A-.3V</t>
    </r>
  </si>
  <si>
    <r>
      <rPr>
        <u/>
        <sz val="8"/>
        <color indexed="9"/>
        <rFont val="Verdana Bold"/>
      </rPr>
      <t>H6810-100A-.3V</t>
    </r>
  </si>
  <si>
    <t>MSCT5</t>
  </si>
  <si>
    <t>3” x 5”</t>
  </si>
  <si>
    <t>MSCT3</t>
  </si>
  <si>
    <t>2” x 2”</t>
  </si>
  <si>
    <t>MSCT2</t>
  </si>
  <si>
    <t>1.25” x 1.25”</t>
  </si>
  <si>
    <t>.75” x .75”</t>
  </si>
  <si>
    <t>CTS-2000-1500</t>
  </si>
  <si>
    <t>2" x 2"</t>
  </si>
  <si>
    <t>CTS-2000-1200</t>
  </si>
  <si>
    <t>CTS-2000-1000</t>
  </si>
  <si>
    <t>CTS-2000-800</t>
  </si>
  <si>
    <t>CTS-2000-600</t>
  </si>
  <si>
    <t>CTS-1250-600</t>
  </si>
  <si>
    <t>1.25" x 1.25"</t>
  </si>
  <si>
    <t>CTS-1250-400</t>
  </si>
  <si>
    <t>ACT-0750-250</t>
  </si>
  <si>
    <t>ACT-0750-200</t>
  </si>
  <si>
    <t>ACT-0750-050</t>
  </si>
  <si>
    <t>ACT-0750-030</t>
  </si>
  <si>
    <t>ACT-0750-020</t>
  </si>
  <si>
    <t>ACT-0750-005</t>
  </si>
  <si>
    <t>ACT-0750-250 Opt C0.6</t>
  </si>
  <si>
    <t>ACT-0750-200 Opt C0.6</t>
  </si>
  <si>
    <t>ACT-0750-150 Opt C0.6</t>
  </si>
  <si>
    <t>ACT-0750-070 Opt C0.6</t>
  </si>
  <si>
    <t>ACT-0750-050 Opt C0.6</t>
  </si>
  <si>
    <t>ACT-0750-030 Opt C0.6</t>
  </si>
  <si>
    <t>Wire Size</t>
  </si>
  <si>
    <t>Wire Diameter (inches)</t>
  </si>
  <si>
    <t>18 AWG</t>
  </si>
  <si>
    <t>16 AWG</t>
  </si>
  <si>
    <t>14 AWG</t>
  </si>
  <si>
    <t>12 AWG</t>
  </si>
  <si>
    <t>10 AWG</t>
  </si>
  <si>
    <t>8 AWG</t>
  </si>
  <si>
    <t>6 AWG</t>
  </si>
  <si>
    <t>4 AWG</t>
  </si>
  <si>
    <t>2 AWG</t>
  </si>
  <si>
    <t>1 AWG</t>
  </si>
  <si>
    <t>1/0'</t>
  </si>
  <si>
    <t>2/0'</t>
  </si>
  <si>
    <t>3/0'</t>
  </si>
  <si>
    <t>4/0'</t>
  </si>
  <si>
    <t>Voltage / Phase</t>
  </si>
  <si>
    <t>Voltage</t>
  </si>
  <si>
    <t>Power Factor</t>
  </si>
  <si>
    <t>Current (Amperage) Calculation</t>
  </si>
  <si>
    <t>Select CT To Be Supplied</t>
  </si>
  <si>
    <t>Customer Sign Off - Current To Be Monitored By Meter:</t>
  </si>
  <si>
    <t>208/120 - 3</t>
  </si>
  <si>
    <t>240/120 - 1</t>
  </si>
  <si>
    <t>600/347 - 3</t>
  </si>
  <si>
    <t>415/240 - 3</t>
  </si>
  <si>
    <t>400/230 - 3</t>
  </si>
  <si>
    <t>Voltage (VAC) / Phase Rating Of Inverter Type #1</t>
  </si>
  <si>
    <t>Voltage (VAC) / Phase Rating Of Inverter Type #2</t>
  </si>
  <si>
    <t>Voltage (VAC) / Phase Rating Of Inverter Type #3</t>
  </si>
  <si>
    <t>Divider</t>
  </si>
  <si>
    <t>208/120 - 1</t>
  </si>
  <si>
    <t>How Many Conductors Per Phase Are Specified</t>
  </si>
  <si>
    <t>No</t>
  </si>
  <si>
    <t>Current (Amps)</t>
  </si>
  <si>
    <t>250 MCM / kCMIL</t>
  </si>
  <si>
    <t>350 MCM / kCMIL</t>
  </si>
  <si>
    <t>300 MCM / kCMIL</t>
  </si>
  <si>
    <t>400 MCM / kCMIL</t>
  </si>
  <si>
    <t>500 MCM / kCMIL</t>
  </si>
  <si>
    <t>600 MCM / kCMIL</t>
  </si>
  <si>
    <t>700 MCM / kCMIL</t>
  </si>
  <si>
    <t>750 MCM / kCMIL</t>
  </si>
  <si>
    <t>800 MCM / kCMIL</t>
  </si>
  <si>
    <t>900 MCM / kCMIL</t>
  </si>
  <si>
    <t>1000 MCM / kCMIL</t>
  </si>
  <si>
    <t>1250 MCM / kCMIL</t>
  </si>
  <si>
    <t>1500 MCM / kCMIL</t>
  </si>
  <si>
    <t>1750 MCM / kCMIL</t>
  </si>
  <si>
    <t>2000 MCM / kCMIL</t>
  </si>
  <si>
    <t>Select The Specified Wire Size (MCM / kCMIL / AWG)</t>
  </si>
  <si>
    <t>Wire Size As Calculated From Current (Amps)</t>
  </si>
  <si>
    <t>Total Wire Size Area (0-13.75 Sq. Inches)</t>
  </si>
  <si>
    <t>Enter "Yes" if you would like to utilize this method for Calculating Wire Size. See Note For More Information.</t>
  </si>
  <si>
    <t>Current (Amperage) Used To Calculated Wire Size</t>
  </si>
  <si>
    <t>% Match For Window Size Greater Then 91% Indicates Wire Is Too Large, Less Then 90% Indicates Wire Is Ok</t>
  </si>
  <si>
    <t>% Match For Current Range Greater Then 75% Indicates Current Measured Is Ok, Less Than 74% Indicates Current Is To Low To Measure</t>
  </si>
  <si>
    <t xml:space="preserve">Acceptable CT Based On Specified Wire Size &amp;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</si>
</sst>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font>
      <sz val="11"/>
      <color indexed="8"/>
      <name val="Helvetica Neue"/>
    </font>
    <font>
      <sz val="11"/>
      <color indexed="9"/>
      <name val="Helvetica Neue"/>
    </font>
    <font>
      <b/>
      <sz val="14"/>
      <color indexed="9"/>
      <name val="Helvetica Neue"/>
    </font>
    <font>
      <b/>
      <sz val="10"/>
      <color indexed="9"/>
      <name val="Helvetica Neue"/>
    </font>
    <font>
      <sz val="13"/>
      <color indexed="8"/>
      <name val="Helvetica"/>
    </font>
    <font>
      <b/>
      <sz val="11"/>
      <color indexed="9"/>
      <name val="Helvetica Neue"/>
    </font>
    <font>
      <sz val="11"/>
      <color indexed="9"/>
      <name val="Lucida Grande"/>
    </font>
    <font>
      <b/>
      <sz val="11"/>
      <color indexed="9"/>
      <name val="Lucida Grande"/>
    </font>
    <font>
      <sz val="11"/>
      <color indexed="8"/>
      <name val="Lucida Grande"/>
    </font>
    <font>
      <b/>
      <i/>
      <sz val="12"/>
      <color indexed="9"/>
      <name val="Helvetica Neue"/>
    </font>
    <font>
      <b/>
      <i/>
      <sz val="12"/>
      <color indexed="18"/>
      <name val="Helvetica Neue"/>
    </font>
    <font>
      <u/>
      <sz val="8"/>
      <color indexed="19"/>
      <name val="Helvetica Neue"/>
    </font>
    <font>
      <b/>
      <sz val="8"/>
      <color indexed="9"/>
      <name val="Helvetica Neue"/>
    </font>
    <font>
      <sz val="8"/>
      <color indexed="9"/>
      <name val="Helvetica Neue"/>
    </font>
    <font>
      <sz val="8"/>
      <color indexed="9"/>
      <name val="Verdana Bold"/>
    </font>
    <font>
      <u/>
      <sz val="8"/>
      <color indexed="9"/>
      <name val="Verdana Bold"/>
    </font>
    <font>
      <sz val="11"/>
      <color indexed="9"/>
      <name val="Helvetica"/>
    </font>
    <font>
      <sz val="9"/>
      <color indexed="9"/>
      <name val="Tahoma Bold"/>
    </font>
    <font>
      <sz val="9"/>
      <color indexed="9"/>
      <name val="Tahoma"/>
    </font>
    <font>
      <b/>
      <sz val="12"/>
      <color indexed="9"/>
      <name val="Helvetica Neue"/>
    </font>
    <font>
      <b/>
      <sz val="12"/>
      <color indexed="9"/>
      <name val="Lucida Grande"/>
    </font>
    <font>
      <sz val="10"/>
      <color indexed="8"/>
      <name val="Helvetica"/>
    </font>
    <font>
      <sz val="10"/>
      <color indexed="9"/>
      <name val="Helvetica Neue"/>
    </font>
    <font>
      <b/>
      <sz val="10"/>
      <color indexed="9"/>
      <name val="Lucida Grande"/>
    </font>
    <font>
      <sz val="9"/>
      <color indexed="81"/>
      <name val="Tahoma"/>
      <family val="2"/>
    </font>
    <font>
      <b/>
      <sz val="9"/>
      <color indexed="81"/>
      <name val="Tahoma"/>
      <family val="2"/>
    </font>
    <font>
      <sz val="12"/>
      <color indexed="9"/>
      <name val="Helvetica Neue"/>
    </font>
    <font>
      <b/>
      <sz val="14"/>
      <color rgb="FF0070C0"/>
      <name val="Helvetica Neue"/>
    </font>
  </fonts>
  <fills count="15">
    <fill>
      <patternFill patternType="none"/>
    </fill>
    <fill>
      <patternFill patternType="gray125"/>
    </fill>
    <fill>
      <patternFill patternType="solid">
        <fgColor indexed="10"/>
        <bgColor indexed="64"/>
      </patternFill>
    </fill>
    <fill>
      <patternFill patternType="solid">
        <fgColor indexed="12"/>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17"/>
        <bgColor indexed="64"/>
      </patternFill>
    </fill>
    <fill>
      <patternFill patternType="solid">
        <fgColor indexed="20"/>
        <bgColor indexed="64"/>
      </patternFill>
    </fill>
    <fill>
      <patternFill patternType="solid">
        <fgColor indexed="21"/>
        <bgColor indexed="64"/>
      </patternFill>
    </fill>
    <fill>
      <patternFill patternType="solid">
        <fgColor indexed="22"/>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theme="9"/>
        <bgColor indexed="64"/>
      </patternFill>
    </fill>
  </fills>
  <borders count="115">
    <border>
      <left/>
      <right/>
      <top/>
      <bottom/>
      <diagonal/>
    </border>
    <border>
      <left style="thick">
        <color indexed="9"/>
      </left>
      <right/>
      <top style="thick">
        <color indexed="9"/>
      </top>
      <bottom style="thick">
        <color indexed="9"/>
      </bottom>
      <diagonal/>
    </border>
    <border>
      <left style="thin">
        <color indexed="11"/>
      </left>
      <right/>
      <top/>
      <bottom/>
      <diagonal/>
    </border>
    <border>
      <left style="thick">
        <color indexed="9"/>
      </left>
      <right style="thick">
        <color indexed="9"/>
      </right>
      <top style="thick">
        <color indexed="9"/>
      </top>
      <bottom style="thick">
        <color indexed="9"/>
      </bottom>
      <diagonal/>
    </border>
    <border>
      <left style="thick">
        <color indexed="9"/>
      </left>
      <right style="thin">
        <color indexed="16"/>
      </right>
      <top style="thin">
        <color indexed="16"/>
      </top>
      <bottom style="thin">
        <color indexed="16"/>
      </bottom>
      <diagonal/>
    </border>
    <border>
      <left style="thin">
        <color indexed="16"/>
      </left>
      <right/>
      <top style="thin">
        <color indexed="11"/>
      </top>
      <bottom/>
      <diagonal/>
    </border>
    <border>
      <left/>
      <right/>
      <top style="thin">
        <color indexed="11"/>
      </top>
      <bottom/>
      <diagonal/>
    </border>
    <border>
      <left/>
      <right style="thin">
        <color indexed="11"/>
      </right>
      <top style="thin">
        <color indexed="11"/>
      </top>
      <bottom/>
      <diagonal/>
    </border>
    <border>
      <left/>
      <right style="thick">
        <color indexed="9"/>
      </right>
      <top style="thick">
        <color indexed="9"/>
      </top>
      <bottom style="thick">
        <color indexed="9"/>
      </bottom>
      <diagonal/>
    </border>
    <border>
      <left style="thin">
        <color indexed="16"/>
      </left>
      <right/>
      <top/>
      <bottom/>
      <diagonal/>
    </border>
    <border>
      <left/>
      <right style="thin">
        <color indexed="11"/>
      </right>
      <top/>
      <bottom/>
      <diagonal/>
    </border>
    <border>
      <left style="thick">
        <color indexed="9"/>
      </left>
      <right style="thin">
        <color indexed="9"/>
      </right>
      <top style="thick">
        <color indexed="9"/>
      </top>
      <bottom style="thin">
        <color indexed="9"/>
      </bottom>
      <diagonal/>
    </border>
    <border>
      <left style="thin">
        <color indexed="9"/>
      </left>
      <right style="thin">
        <color indexed="9"/>
      </right>
      <top style="thick">
        <color indexed="9"/>
      </top>
      <bottom style="thin">
        <color indexed="9"/>
      </bottom>
      <diagonal/>
    </border>
    <border>
      <left style="thin">
        <color indexed="9"/>
      </left>
      <right style="thick">
        <color indexed="9"/>
      </right>
      <top style="thick">
        <color indexed="9"/>
      </top>
      <bottom style="thin">
        <color indexed="9"/>
      </bottom>
      <diagonal/>
    </border>
    <border>
      <left style="thick">
        <color indexed="9"/>
      </left>
      <right style="thin">
        <color indexed="9"/>
      </right>
      <top style="thin">
        <color indexed="9"/>
      </top>
      <bottom style="thick">
        <color indexed="9"/>
      </bottom>
      <diagonal/>
    </border>
    <border>
      <left style="thin">
        <color indexed="9"/>
      </left>
      <right style="thin">
        <color indexed="9"/>
      </right>
      <top style="thin">
        <color indexed="9"/>
      </top>
      <bottom style="thick">
        <color indexed="9"/>
      </bottom>
      <diagonal/>
    </border>
    <border>
      <left style="thin">
        <color indexed="9"/>
      </left>
      <right style="thick">
        <color indexed="9"/>
      </right>
      <top style="thin">
        <color indexed="9"/>
      </top>
      <bottom style="thick">
        <color indexed="9"/>
      </bottom>
      <diagonal/>
    </border>
    <border>
      <left style="thick">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ck">
        <color indexed="9"/>
      </right>
      <top style="thin">
        <color indexed="9"/>
      </top>
      <bottom style="thin">
        <color indexed="9"/>
      </bottom>
      <diagonal/>
    </border>
    <border>
      <left style="thin">
        <color indexed="9"/>
      </left>
      <right style="thin">
        <color indexed="9"/>
      </right>
      <top style="thick">
        <color indexed="9"/>
      </top>
      <bottom style="thick">
        <color indexed="9"/>
      </bottom>
      <diagonal/>
    </border>
    <border>
      <left style="thin">
        <color indexed="9"/>
      </left>
      <right style="thin">
        <color indexed="16"/>
      </right>
      <top style="thin">
        <color indexed="16"/>
      </top>
      <bottom style="thin">
        <color indexed="16"/>
      </bottom>
      <diagonal/>
    </border>
    <border>
      <left style="thin">
        <color indexed="9"/>
      </left>
      <right style="thin">
        <color indexed="9"/>
      </right>
      <top style="thick">
        <color indexed="9"/>
      </top>
      <bottom style="medium">
        <color indexed="9"/>
      </bottom>
      <diagonal/>
    </border>
    <border>
      <left style="medium">
        <color indexed="9"/>
      </left>
      <right style="thin">
        <color indexed="9"/>
      </right>
      <top style="medium">
        <color indexed="9"/>
      </top>
      <bottom style="medium">
        <color indexed="9"/>
      </bottom>
      <diagonal/>
    </border>
    <border>
      <left style="thin">
        <color indexed="9"/>
      </left>
      <right style="thin">
        <color indexed="9"/>
      </right>
      <top style="medium">
        <color indexed="9"/>
      </top>
      <bottom style="medium">
        <color indexed="9"/>
      </bottom>
      <diagonal/>
    </border>
    <border>
      <left style="thin">
        <color indexed="9"/>
      </left>
      <right style="medium">
        <color indexed="9"/>
      </right>
      <top style="medium">
        <color indexed="9"/>
      </top>
      <bottom style="medium">
        <color indexed="9"/>
      </bottom>
      <diagonal/>
    </border>
    <border>
      <left style="medium">
        <color indexed="9"/>
      </left>
      <right style="thin">
        <color indexed="16"/>
      </right>
      <top style="thin">
        <color indexed="16"/>
      </top>
      <bottom style="thin">
        <color indexed="16"/>
      </bottom>
      <diagonal/>
    </border>
    <border>
      <left style="medium">
        <color indexed="9"/>
      </left>
      <right style="thin">
        <color indexed="9"/>
      </right>
      <top style="medium">
        <color indexed="9"/>
      </top>
      <bottom style="thin">
        <color indexed="9"/>
      </bottom>
      <diagonal/>
    </border>
    <border>
      <left style="thin">
        <color indexed="9"/>
      </left>
      <right style="thin">
        <color indexed="9"/>
      </right>
      <top style="medium">
        <color indexed="9"/>
      </top>
      <bottom style="thin">
        <color indexed="9"/>
      </bottom>
      <diagonal/>
    </border>
    <border>
      <left style="thin">
        <color indexed="9"/>
      </left>
      <right style="medium">
        <color indexed="9"/>
      </right>
      <top style="medium">
        <color indexed="9"/>
      </top>
      <bottom style="thin">
        <color indexed="9"/>
      </bottom>
      <diagonal/>
    </border>
    <border>
      <left style="medium">
        <color indexed="9"/>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medium">
        <color indexed="9"/>
      </right>
      <top style="thin">
        <color indexed="9"/>
      </top>
      <bottom style="medium">
        <color indexed="9"/>
      </bottom>
      <diagonal/>
    </border>
    <border>
      <left style="medium">
        <color indexed="9"/>
      </left>
      <right style="thin">
        <color indexed="9"/>
      </right>
      <top style="thin">
        <color indexed="9"/>
      </top>
      <bottom style="thin">
        <color indexed="9"/>
      </bottom>
      <diagonal/>
    </border>
    <border>
      <left style="thin">
        <color indexed="9"/>
      </left>
      <right style="medium">
        <color indexed="9"/>
      </right>
      <top style="thin">
        <color indexed="9"/>
      </top>
      <bottom style="thin">
        <color indexed="9"/>
      </bottom>
      <diagonal/>
    </border>
    <border>
      <left style="medium">
        <color indexed="9"/>
      </left>
      <right style="thin">
        <color indexed="9"/>
      </right>
      <top style="thin">
        <color indexed="9"/>
      </top>
      <bottom style="thick">
        <color indexed="9"/>
      </bottom>
      <diagonal/>
    </border>
    <border>
      <left style="medium">
        <color indexed="9"/>
      </left>
      <right style="thin">
        <color indexed="9"/>
      </right>
      <top style="thick">
        <color indexed="9"/>
      </top>
      <bottom style="thin">
        <color indexed="9"/>
      </bottom>
      <diagonal/>
    </border>
    <border>
      <left style="thick">
        <color indexed="9"/>
      </left>
      <right style="thick">
        <color indexed="9"/>
      </right>
      <top style="thick">
        <color indexed="9"/>
      </top>
      <bottom style="thin">
        <color indexed="9"/>
      </bottom>
      <diagonal/>
    </border>
    <border>
      <left style="thick">
        <color indexed="9"/>
      </left>
      <right style="medium">
        <color indexed="9"/>
      </right>
      <top style="thin">
        <color indexed="9"/>
      </top>
      <bottom style="thin">
        <color indexed="9"/>
      </bottom>
      <diagonal/>
    </border>
    <border>
      <left style="thin">
        <color indexed="9"/>
      </left>
      <right style="thick">
        <color indexed="9"/>
      </right>
      <top style="thin">
        <color indexed="9"/>
      </top>
      <bottom style="medium">
        <color indexed="9"/>
      </bottom>
      <diagonal/>
    </border>
    <border>
      <left style="thick">
        <color indexed="9"/>
      </left>
      <right style="thick">
        <color indexed="9"/>
      </right>
      <top style="thin">
        <color indexed="9"/>
      </top>
      <bottom style="medium">
        <color indexed="9"/>
      </bottom>
      <diagonal/>
    </border>
    <border>
      <left style="thick">
        <color indexed="9"/>
      </left>
      <right style="medium">
        <color indexed="9"/>
      </right>
      <top style="thin">
        <color indexed="9"/>
      </top>
      <bottom style="medium">
        <color indexed="9"/>
      </bottom>
      <diagonal/>
    </border>
    <border>
      <left style="thin">
        <color indexed="11"/>
      </left>
      <right/>
      <top style="medium">
        <color indexed="9"/>
      </top>
      <bottom style="medium">
        <color indexed="9"/>
      </bottom>
      <diagonal/>
    </border>
    <border>
      <left/>
      <right/>
      <top style="medium">
        <color indexed="9"/>
      </top>
      <bottom style="medium">
        <color indexed="9"/>
      </bottom>
      <diagonal/>
    </border>
    <border>
      <left/>
      <right/>
      <top style="thin">
        <color indexed="16"/>
      </top>
      <bottom/>
      <diagonal/>
    </border>
    <border>
      <left style="medium">
        <color indexed="9"/>
      </left>
      <right/>
      <top/>
      <bottom/>
      <diagonal/>
    </border>
    <border>
      <left style="medium">
        <color indexed="9"/>
      </left>
      <right/>
      <top/>
      <bottom style="thin">
        <color indexed="11"/>
      </bottom>
      <diagonal/>
    </border>
    <border>
      <left/>
      <right/>
      <top/>
      <bottom style="thin">
        <color indexed="11"/>
      </bottom>
      <diagonal/>
    </border>
    <border>
      <left/>
      <right style="thin">
        <color indexed="11"/>
      </right>
      <top/>
      <bottom style="thin">
        <color indexed="11"/>
      </bottom>
      <diagonal/>
    </border>
    <border>
      <left style="thin">
        <color indexed="16"/>
      </left>
      <right/>
      <top style="thin">
        <color indexed="16"/>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16"/>
      </top>
      <bottom/>
      <diagonal/>
    </border>
    <border>
      <left/>
      <right style="thin">
        <color indexed="16"/>
      </right>
      <top style="thin">
        <color indexed="16"/>
      </top>
      <bottom/>
      <diagonal/>
    </border>
    <border>
      <left/>
      <right style="thin">
        <color indexed="16"/>
      </right>
      <top/>
      <bottom/>
      <diagonal/>
    </border>
    <border>
      <left style="thin">
        <color indexed="16"/>
      </left>
      <right/>
      <top/>
      <bottom style="thin">
        <color indexed="16"/>
      </bottom>
      <diagonal/>
    </border>
    <border>
      <left/>
      <right/>
      <top/>
      <bottom style="thin">
        <color indexed="16"/>
      </bottom>
      <diagonal/>
    </border>
    <border>
      <left/>
      <right style="thin">
        <color indexed="16"/>
      </right>
      <top/>
      <bottom style="thin">
        <color indexed="16"/>
      </bottom>
      <diagonal/>
    </border>
    <border>
      <left style="thin">
        <color indexed="16"/>
      </left>
      <right/>
      <top/>
      <bottom style="thin">
        <color indexed="11"/>
      </bottom>
      <diagonal/>
    </border>
    <border>
      <left/>
      <right style="thin">
        <color indexed="16"/>
      </right>
      <top/>
      <bottom style="thin">
        <color indexed="1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ck">
        <color indexed="64"/>
      </top>
      <bottom style="thick">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ck">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9"/>
      </bottom>
      <diagonal/>
    </border>
    <border>
      <left style="medium">
        <color indexed="64"/>
      </left>
      <right/>
      <top style="medium">
        <color indexed="9"/>
      </top>
      <bottom/>
      <diagonal/>
    </border>
    <border>
      <left style="medium">
        <color indexed="9"/>
      </left>
      <right style="medium">
        <color indexed="64"/>
      </right>
      <top/>
      <bottom/>
      <diagonal/>
    </border>
    <border>
      <left style="medium">
        <color indexed="9"/>
      </left>
      <right style="medium">
        <color indexed="64"/>
      </right>
      <top/>
      <bottom style="medium">
        <color indexed="64"/>
      </bottom>
      <diagonal/>
    </border>
    <border>
      <left style="medium">
        <color indexed="64"/>
      </left>
      <right style="medium">
        <color indexed="9"/>
      </right>
      <top style="medium">
        <color indexed="9"/>
      </top>
      <bottom/>
      <diagonal/>
    </border>
    <border>
      <left style="medium">
        <color indexed="64"/>
      </left>
      <right style="medium">
        <color indexed="9"/>
      </right>
      <top/>
      <bottom/>
      <diagonal/>
    </border>
    <border>
      <left style="medium">
        <color indexed="64"/>
      </left>
      <right style="medium">
        <color indexed="9"/>
      </right>
      <top/>
      <bottom style="medium">
        <color indexed="64"/>
      </bottom>
      <diagonal/>
    </border>
    <border>
      <left style="medium">
        <color indexed="64"/>
      </left>
      <right style="medium">
        <color indexed="64"/>
      </right>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ck">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pplyNumberFormat="0" applyFill="0" applyBorder="0" applyProtection="0">
      <alignment vertical="top"/>
    </xf>
  </cellStyleXfs>
  <cellXfs count="334">
    <xf numFmtId="0" fontId="0" fillId="0" borderId="0" xfId="0" applyAlignment="1"/>
    <xf numFmtId="0" fontId="1" fillId="0" borderId="0" xfId="0" applyNumberFormat="1" applyFont="1" applyAlignment="1"/>
    <xf numFmtId="0" fontId="3" fillId="3" borderId="0" xfId="0" applyNumberFormat="1" applyFont="1" applyFill="1" applyBorder="1" applyAlignment="1">
      <alignment horizontal="center" vertical="center" wrapText="1"/>
    </xf>
    <xf numFmtId="0" fontId="1" fillId="3" borderId="0"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1" fillId="2" borderId="3" xfId="0" applyNumberFormat="1" applyFont="1" applyFill="1" applyBorder="1" applyAlignment="1">
      <alignment horizontal="right" vertical="center"/>
    </xf>
    <xf numFmtId="1" fontId="1" fillId="4" borderId="3" xfId="0" applyNumberFormat="1" applyFont="1" applyFill="1" applyBorder="1" applyAlignment="1">
      <alignment horizontal="center" vertical="center"/>
    </xf>
    <xf numFmtId="164" fontId="1" fillId="4" borderId="3" xfId="0" applyNumberFormat="1" applyFont="1" applyFill="1" applyBorder="1" applyAlignment="1">
      <alignment horizontal="center" vertical="center"/>
    </xf>
    <xf numFmtId="0" fontId="1" fillId="2" borderId="4" xfId="0" applyNumberFormat="1" applyFont="1" applyFill="1" applyBorder="1" applyAlignment="1">
      <alignment vertical="top"/>
    </xf>
    <xf numFmtId="0" fontId="1" fillId="3" borderId="0" xfId="0" applyNumberFormat="1" applyFont="1" applyFill="1" applyBorder="1" applyAlignment="1"/>
    <xf numFmtId="0" fontId="1" fillId="3" borderId="5" xfId="0" applyNumberFormat="1" applyFont="1" applyFill="1" applyBorder="1" applyAlignment="1"/>
    <xf numFmtId="0" fontId="1" fillId="3" borderId="6" xfId="0" applyNumberFormat="1" applyFont="1" applyFill="1" applyBorder="1" applyAlignment="1"/>
    <xf numFmtId="0" fontId="1" fillId="3" borderId="7" xfId="0" applyNumberFormat="1" applyFont="1" applyFill="1" applyBorder="1" applyAlignment="1"/>
    <xf numFmtId="0" fontId="1" fillId="2" borderId="1" xfId="0" applyNumberFormat="1" applyFont="1" applyFill="1" applyBorder="1" applyAlignment="1"/>
    <xf numFmtId="0" fontId="1" fillId="2" borderId="8" xfId="0" applyNumberFormat="1" applyFont="1" applyFill="1" applyBorder="1" applyAlignment="1">
      <alignment horizontal="center"/>
    </xf>
    <xf numFmtId="0" fontId="1" fillId="3" borderId="9" xfId="0" applyNumberFormat="1" applyFont="1" applyFill="1" applyBorder="1" applyAlignment="1"/>
    <xf numFmtId="0" fontId="1" fillId="3" borderId="10" xfId="0" applyNumberFormat="1" applyFont="1" applyFill="1" applyBorder="1" applyAlignment="1"/>
    <xf numFmtId="0" fontId="2" fillId="6" borderId="11" xfId="0" applyNumberFormat="1" applyFont="1" applyFill="1" applyBorder="1" applyAlignment="1">
      <alignment horizontal="left" vertical="center"/>
    </xf>
    <xf numFmtId="0" fontId="1" fillId="6" borderId="12" xfId="0" applyNumberFormat="1" applyFont="1" applyFill="1" applyBorder="1" applyAlignment="1">
      <alignment horizontal="left" vertical="center"/>
    </xf>
    <xf numFmtId="0" fontId="1" fillId="6" borderId="1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3" borderId="9"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3" borderId="10" xfId="0" applyNumberFormat="1" applyFont="1" applyFill="1" applyBorder="1" applyAlignment="1">
      <alignment horizontal="left" vertical="center"/>
    </xf>
    <xf numFmtId="0" fontId="1" fillId="7" borderId="14" xfId="0" applyNumberFormat="1" applyFont="1" applyFill="1" applyBorder="1" applyAlignment="1"/>
    <xf numFmtId="0" fontId="1" fillId="7" borderId="15" xfId="0" applyNumberFormat="1" applyFont="1" applyFill="1" applyBorder="1" applyAlignment="1">
      <alignment horizontal="center"/>
    </xf>
    <xf numFmtId="0" fontId="1" fillId="7" borderId="15" xfId="0" applyNumberFormat="1" applyFont="1" applyFill="1" applyBorder="1" applyAlignment="1"/>
    <xf numFmtId="0" fontId="1" fillId="7" borderId="16" xfId="0" applyNumberFormat="1" applyFont="1" applyFill="1" applyBorder="1" applyAlignment="1">
      <alignment horizontal="center"/>
    </xf>
    <xf numFmtId="0" fontId="1" fillId="2" borderId="11" xfId="0" applyNumberFormat="1" applyFont="1" applyFill="1" applyBorder="1" applyAlignment="1">
      <alignment vertical="top"/>
    </xf>
    <xf numFmtId="0" fontId="1" fillId="2" borderId="12" xfId="0" applyNumberFormat="1" applyFont="1" applyFill="1" applyBorder="1" applyAlignment="1">
      <alignment vertical="top"/>
    </xf>
    <xf numFmtId="0" fontId="1" fillId="2" borderId="13" xfId="0" applyNumberFormat="1" applyFont="1" applyFill="1" applyBorder="1" applyAlignment="1">
      <alignment vertical="top"/>
    </xf>
    <xf numFmtId="0" fontId="1" fillId="2" borderId="17" xfId="0" applyNumberFormat="1" applyFont="1" applyFill="1" applyBorder="1" applyAlignment="1"/>
    <xf numFmtId="0" fontId="1" fillId="2" borderId="18" xfId="0" applyNumberFormat="1" applyFont="1" applyFill="1" applyBorder="1" applyAlignment="1">
      <alignment horizontal="center"/>
    </xf>
    <xf numFmtId="0" fontId="1" fillId="2" borderId="18" xfId="0" applyNumberFormat="1" applyFont="1" applyFill="1" applyBorder="1" applyAlignment="1">
      <alignment vertical="top"/>
    </xf>
    <xf numFmtId="0" fontId="1" fillId="2" borderId="19" xfId="0" applyNumberFormat="1" applyFont="1" applyFill="1" applyBorder="1" applyAlignment="1"/>
    <xf numFmtId="0" fontId="1" fillId="2" borderId="19" xfId="0" applyNumberFormat="1" applyFont="1" applyFill="1" applyBorder="1" applyAlignment="1">
      <alignment vertical="top"/>
    </xf>
    <xf numFmtId="0" fontId="1" fillId="2" borderId="14" xfId="0" applyNumberFormat="1" applyFont="1" applyFill="1" applyBorder="1" applyAlignment="1"/>
    <xf numFmtId="0" fontId="1" fillId="2" borderId="15" xfId="0" applyNumberFormat="1" applyFont="1" applyFill="1" applyBorder="1" applyAlignment="1"/>
    <xf numFmtId="0" fontId="1" fillId="2" borderId="18" xfId="0" applyNumberFormat="1" applyFont="1" applyFill="1" applyBorder="1" applyAlignment="1"/>
    <xf numFmtId="0" fontId="9" fillId="2" borderId="11" xfId="0" applyNumberFormat="1" applyFont="1" applyFill="1" applyBorder="1" applyAlignment="1">
      <alignment wrapText="1"/>
    </xf>
    <xf numFmtId="1" fontId="9" fillId="2" borderId="13" xfId="0" applyNumberFormat="1" applyFont="1" applyFill="1" applyBorder="1" applyAlignment="1">
      <alignment horizontal="center" vertical="center"/>
    </xf>
    <xf numFmtId="0" fontId="9" fillId="2" borderId="14" xfId="0" applyNumberFormat="1" applyFont="1" applyFill="1" applyBorder="1" applyAlignment="1"/>
    <xf numFmtId="0" fontId="9" fillId="2" borderId="16" xfId="0" applyNumberFormat="1" applyFont="1" applyFill="1" applyBorder="1" applyAlignment="1">
      <alignment horizontal="center" vertical="center"/>
    </xf>
    <xf numFmtId="0" fontId="1" fillId="2" borderId="16" xfId="0" applyNumberFormat="1" applyFont="1" applyFill="1" applyBorder="1" applyAlignment="1"/>
    <xf numFmtId="0" fontId="1" fillId="2" borderId="20" xfId="0" applyNumberFormat="1" applyFont="1" applyFill="1" applyBorder="1" applyAlignment="1"/>
    <xf numFmtId="0" fontId="1" fillId="2" borderId="12" xfId="0" applyNumberFormat="1" applyFont="1" applyFill="1" applyBorder="1" applyAlignment="1"/>
    <xf numFmtId="0" fontId="1" fillId="2" borderId="21" xfId="0" applyNumberFormat="1" applyFont="1" applyFill="1" applyBorder="1" applyAlignment="1">
      <alignment vertical="top"/>
    </xf>
    <xf numFmtId="0" fontId="1" fillId="2" borderId="11" xfId="0" applyNumberFormat="1" applyFont="1" applyFill="1" applyBorder="1" applyAlignment="1"/>
    <xf numFmtId="0" fontId="1" fillId="2" borderId="13" xfId="0" applyNumberFormat="1" applyFont="1" applyFill="1" applyBorder="1" applyAlignment="1"/>
    <xf numFmtId="0" fontId="1" fillId="2" borderId="22" xfId="0" applyNumberFormat="1" applyFont="1" applyFill="1" applyBorder="1" applyAlignment="1"/>
    <xf numFmtId="0" fontId="1" fillId="2" borderId="23" xfId="0" applyNumberFormat="1" applyFont="1" applyFill="1" applyBorder="1" applyAlignment="1"/>
    <xf numFmtId="0" fontId="1" fillId="2" borderId="24" xfId="0" applyNumberFormat="1" applyFont="1" applyFill="1" applyBorder="1" applyAlignment="1"/>
    <xf numFmtId="0" fontId="1" fillId="2" borderId="25" xfId="0" applyNumberFormat="1" applyFont="1" applyFill="1" applyBorder="1" applyAlignment="1"/>
    <xf numFmtId="0" fontId="1" fillId="2" borderId="26" xfId="0" applyNumberFormat="1" applyFont="1" applyFill="1" applyBorder="1" applyAlignment="1">
      <alignment vertical="top"/>
    </xf>
    <xf numFmtId="0" fontId="2" fillId="6" borderId="27" xfId="0" applyNumberFormat="1" applyFont="1" applyFill="1" applyBorder="1" applyAlignment="1">
      <alignment horizontal="left" vertical="center"/>
    </xf>
    <xf numFmtId="0" fontId="1" fillId="6" borderId="28" xfId="0" applyNumberFormat="1" applyFont="1" applyFill="1" applyBorder="1" applyAlignment="1">
      <alignment horizontal="left" vertical="center"/>
    </xf>
    <xf numFmtId="0" fontId="1" fillId="6" borderId="29" xfId="0" applyNumberFormat="1" applyFont="1" applyFill="1" applyBorder="1" applyAlignment="1">
      <alignment horizontal="left" vertical="center"/>
    </xf>
    <xf numFmtId="0" fontId="1" fillId="2" borderId="26" xfId="0" applyNumberFormat="1" applyFont="1" applyFill="1" applyBorder="1" applyAlignment="1">
      <alignment horizontal="left" vertical="center"/>
    </xf>
    <xf numFmtId="0" fontId="1" fillId="7" borderId="30" xfId="0" applyNumberFormat="1" applyFont="1" applyFill="1" applyBorder="1" applyAlignment="1"/>
    <xf numFmtId="0" fontId="1" fillId="7" borderId="31" xfId="0" applyNumberFormat="1" applyFont="1" applyFill="1" applyBorder="1" applyAlignment="1">
      <alignment horizontal="center"/>
    </xf>
    <xf numFmtId="0" fontId="1" fillId="7" borderId="31" xfId="0" applyNumberFormat="1" applyFont="1" applyFill="1" applyBorder="1" applyAlignment="1"/>
    <xf numFmtId="0" fontId="1" fillId="7" borderId="32" xfId="0" applyNumberFormat="1" applyFont="1" applyFill="1" applyBorder="1" applyAlignment="1">
      <alignment horizontal="center"/>
    </xf>
    <xf numFmtId="0" fontId="1" fillId="3" borderId="27" xfId="0" applyNumberFormat="1" applyFont="1" applyFill="1" applyBorder="1" applyAlignment="1"/>
    <xf numFmtId="0" fontId="1" fillId="3" borderId="28" xfId="0" applyNumberFormat="1" applyFont="1" applyFill="1" applyBorder="1" applyAlignment="1">
      <alignment horizontal="center"/>
    </xf>
    <xf numFmtId="0" fontId="1" fillId="3" borderId="28" xfId="0" applyNumberFormat="1" applyFont="1" applyFill="1" applyBorder="1" applyAlignment="1"/>
    <xf numFmtId="0" fontId="1" fillId="3" borderId="29" xfId="0" applyNumberFormat="1" applyFont="1" applyFill="1" applyBorder="1" applyAlignment="1">
      <alignment horizontal="center"/>
    </xf>
    <xf numFmtId="0" fontId="1" fillId="2" borderId="33" xfId="0" applyNumberFormat="1" applyFont="1" applyFill="1" applyBorder="1" applyAlignment="1"/>
    <xf numFmtId="0" fontId="1" fillId="2" borderId="34" xfId="0" applyNumberFormat="1" applyFont="1" applyFill="1" applyBorder="1" applyAlignment="1"/>
    <xf numFmtId="0" fontId="1" fillId="2" borderId="35" xfId="0" applyNumberFormat="1" applyFont="1" applyFill="1" applyBorder="1" applyAlignment="1"/>
    <xf numFmtId="0" fontId="9" fillId="2" borderId="36" xfId="0" applyNumberFormat="1" applyFont="1" applyFill="1" applyBorder="1" applyAlignment="1">
      <alignment wrapText="1"/>
    </xf>
    <xf numFmtId="1" fontId="9" fillId="2" borderId="37" xfId="0" applyNumberFormat="1" applyFont="1" applyFill="1" applyBorder="1" applyAlignment="1">
      <alignment horizontal="center" vertical="center"/>
    </xf>
    <xf numFmtId="0" fontId="1" fillId="2" borderId="38" xfId="0" applyNumberFormat="1" applyFont="1" applyFill="1" applyBorder="1" applyAlignment="1"/>
    <xf numFmtId="0" fontId="9" fillId="2" borderId="30" xfId="0" applyNumberFormat="1" applyFont="1" applyFill="1" applyBorder="1" applyAlignment="1"/>
    <xf numFmtId="0" fontId="9" fillId="2" borderId="39" xfId="0" applyNumberFormat="1" applyFont="1" applyFill="1" applyBorder="1" applyAlignment="1">
      <alignment horizontal="center" vertical="center"/>
    </xf>
    <xf numFmtId="0" fontId="9" fillId="2" borderId="40" xfId="0" applyNumberFormat="1" applyFont="1" applyFill="1" applyBorder="1" applyAlignment="1">
      <alignment horizontal="center" vertical="center"/>
    </xf>
    <xf numFmtId="0" fontId="1" fillId="2" borderId="41" xfId="0" applyNumberFormat="1" applyFont="1" applyFill="1" applyBorder="1" applyAlignment="1"/>
    <xf numFmtId="0" fontId="1" fillId="3" borderId="42" xfId="0" applyNumberFormat="1" applyFont="1" applyFill="1" applyBorder="1" applyAlignment="1"/>
    <xf numFmtId="0" fontId="1" fillId="3" borderId="43" xfId="0" applyNumberFormat="1" applyFont="1" applyFill="1" applyBorder="1" applyAlignment="1"/>
    <xf numFmtId="0" fontId="1" fillId="3" borderId="44" xfId="0" applyNumberFormat="1" applyFont="1" applyFill="1" applyBorder="1" applyAlignment="1"/>
    <xf numFmtId="0" fontId="1" fillId="3" borderId="45" xfId="0" applyNumberFormat="1" applyFont="1" applyFill="1" applyBorder="1" applyAlignment="1"/>
    <xf numFmtId="0" fontId="1" fillId="3" borderId="46" xfId="0" applyNumberFormat="1" applyFont="1" applyFill="1" applyBorder="1" applyAlignment="1"/>
    <xf numFmtId="0" fontId="1" fillId="3" borderId="47" xfId="0" applyNumberFormat="1" applyFont="1" applyFill="1" applyBorder="1" applyAlignment="1"/>
    <xf numFmtId="0" fontId="1" fillId="3" borderId="48" xfId="0" applyNumberFormat="1" applyFont="1" applyFill="1" applyBorder="1" applyAlignment="1"/>
    <xf numFmtId="0" fontId="11" fillId="2" borderId="49" xfId="0" applyNumberFormat="1" applyFont="1" applyFill="1" applyBorder="1" applyAlignment="1">
      <alignment horizontal="center" vertical="top" wrapText="1"/>
    </xf>
    <xf numFmtId="0" fontId="12" fillId="8" borderId="44" xfId="0" applyNumberFormat="1" applyFont="1" applyFill="1" applyBorder="1" applyAlignment="1">
      <alignment horizontal="center" vertical="center" wrapText="1"/>
    </xf>
    <xf numFmtId="0" fontId="12" fillId="8" borderId="50" xfId="0" applyNumberFormat="1" applyFont="1" applyFill="1" applyBorder="1" applyAlignment="1">
      <alignment horizontal="center" vertical="top" wrapText="1"/>
    </xf>
    <xf numFmtId="0" fontId="12" fillId="8" borderId="51" xfId="0" applyNumberFormat="1" applyFont="1" applyFill="1" applyBorder="1" applyAlignment="1">
      <alignment horizontal="center" vertical="top" wrapText="1"/>
    </xf>
    <xf numFmtId="0" fontId="13" fillId="2" borderId="52" xfId="0" applyNumberFormat="1" applyFont="1" applyFill="1" applyBorder="1" applyAlignment="1">
      <alignment vertical="top"/>
    </xf>
    <xf numFmtId="0" fontId="13" fillId="2" borderId="44" xfId="0" applyNumberFormat="1" applyFont="1" applyFill="1" applyBorder="1" applyAlignment="1">
      <alignment vertical="top"/>
    </xf>
    <xf numFmtId="0" fontId="13" fillId="2" borderId="53" xfId="0" applyNumberFormat="1" applyFont="1" applyFill="1" applyBorder="1" applyAlignment="1">
      <alignment vertical="top"/>
    </xf>
    <xf numFmtId="0" fontId="14" fillId="8" borderId="9" xfId="0" applyNumberFormat="1" applyFont="1" applyFill="1" applyBorder="1" applyAlignment="1">
      <alignment horizontal="center" vertical="center"/>
    </xf>
    <xf numFmtId="0" fontId="14" fillId="9" borderId="0" xfId="0" applyNumberFormat="1" applyFont="1" applyFill="1" applyBorder="1" applyAlignment="1">
      <alignment horizontal="center" vertical="center"/>
    </xf>
    <xf numFmtId="0" fontId="16" fillId="9" borderId="0" xfId="0" applyNumberFormat="1" applyFont="1" applyFill="1" applyBorder="1" applyAlignment="1">
      <alignment horizontal="center" vertical="top" wrapText="1"/>
    </xf>
    <xf numFmtId="2" fontId="16" fillId="9" borderId="0" xfId="0" applyNumberFormat="1" applyFont="1" applyFill="1" applyBorder="1" applyAlignment="1">
      <alignment horizontal="center" vertical="top" wrapText="1"/>
    </xf>
    <xf numFmtId="0" fontId="16" fillId="9" borderId="54" xfId="0" applyNumberFormat="1" applyFont="1" applyFill="1" applyBorder="1" applyAlignment="1">
      <alignment horizontal="center" vertical="top" wrapText="1"/>
    </xf>
    <xf numFmtId="0" fontId="1" fillId="2" borderId="9" xfId="0" applyNumberFormat="1" applyFont="1" applyFill="1" applyBorder="1" applyAlignment="1">
      <alignment vertical="top"/>
    </xf>
    <xf numFmtId="0" fontId="1" fillId="2" borderId="0" xfId="0" applyNumberFormat="1" applyFont="1" applyFill="1" applyBorder="1" applyAlignment="1">
      <alignment vertical="top"/>
    </xf>
    <xf numFmtId="0" fontId="1" fillId="2" borderId="54" xfId="0" applyNumberFormat="1" applyFont="1" applyFill="1" applyBorder="1" applyAlignment="1">
      <alignment vertical="top"/>
    </xf>
    <xf numFmtId="0" fontId="14" fillId="8" borderId="9" xfId="0" applyNumberFormat="1" applyFont="1" applyFill="1" applyBorder="1" applyAlignment="1">
      <alignment horizontal="center" vertical="center" wrapText="1"/>
    </xf>
    <xf numFmtId="0" fontId="14" fillId="9" borderId="0" xfId="0" applyNumberFormat="1" applyFont="1" applyFill="1" applyBorder="1" applyAlignment="1">
      <alignment horizontal="center" vertical="center" wrapText="1"/>
    </xf>
    <xf numFmtId="0" fontId="14" fillId="8" borderId="55" xfId="0" applyNumberFormat="1" applyFont="1" applyFill="1" applyBorder="1" applyAlignment="1">
      <alignment horizontal="center" vertical="center" wrapText="1"/>
    </xf>
    <xf numFmtId="0" fontId="14" fillId="9" borderId="56" xfId="0" applyNumberFormat="1" applyFont="1" applyFill="1" applyBorder="1" applyAlignment="1">
      <alignment horizontal="center" vertical="center" wrapText="1"/>
    </xf>
    <xf numFmtId="0" fontId="16" fillId="9" borderId="56" xfId="0" applyNumberFormat="1" applyFont="1" applyFill="1" applyBorder="1" applyAlignment="1">
      <alignment horizontal="center" vertical="top" wrapText="1"/>
    </xf>
    <xf numFmtId="0" fontId="16" fillId="9" borderId="57" xfId="0" applyNumberFormat="1" applyFont="1" applyFill="1" applyBorder="1" applyAlignment="1">
      <alignment horizontal="center" vertical="top" wrapText="1"/>
    </xf>
    <xf numFmtId="0" fontId="13" fillId="2" borderId="49" xfId="0" applyNumberFormat="1" applyFont="1" applyFill="1" applyBorder="1" applyAlignment="1">
      <alignment vertical="top"/>
    </xf>
    <xf numFmtId="0" fontId="1" fillId="2" borderId="44" xfId="0" applyNumberFormat="1" applyFont="1" applyFill="1" applyBorder="1" applyAlignment="1">
      <alignment vertical="top"/>
    </xf>
    <xf numFmtId="0" fontId="13" fillId="2" borderId="9" xfId="0" applyNumberFormat="1" applyFont="1" applyFill="1" applyBorder="1" applyAlignment="1">
      <alignment vertical="top"/>
    </xf>
    <xf numFmtId="0" fontId="13" fillId="2" borderId="0" xfId="0" applyNumberFormat="1" applyFont="1" applyFill="1" applyBorder="1" applyAlignment="1">
      <alignment vertical="top"/>
    </xf>
    <xf numFmtId="0" fontId="13" fillId="2" borderId="55" xfId="0" applyNumberFormat="1" applyFont="1" applyFill="1" applyBorder="1" applyAlignment="1">
      <alignment vertical="top"/>
    </xf>
    <xf numFmtId="0" fontId="13" fillId="2" borderId="56" xfId="0" applyNumberFormat="1" applyFont="1" applyFill="1" applyBorder="1" applyAlignment="1">
      <alignment vertical="top"/>
    </xf>
    <xf numFmtId="0" fontId="1" fillId="2" borderId="56" xfId="0" applyNumberFormat="1" applyFont="1" applyFill="1" applyBorder="1" applyAlignment="1">
      <alignment vertical="top"/>
    </xf>
    <xf numFmtId="0" fontId="1" fillId="2" borderId="57" xfId="0" applyNumberFormat="1" applyFont="1" applyFill="1" applyBorder="1" applyAlignment="1">
      <alignment vertical="top"/>
    </xf>
    <xf numFmtId="0" fontId="14" fillId="10" borderId="0" xfId="0" applyNumberFormat="1" applyFont="1" applyFill="1" applyBorder="1" applyAlignment="1">
      <alignment horizontal="center" vertical="center" wrapText="1"/>
    </xf>
    <xf numFmtId="0" fontId="13" fillId="2" borderId="54" xfId="0" applyNumberFormat="1" applyFont="1" applyFill="1" applyBorder="1" applyAlignment="1">
      <alignment vertical="top"/>
    </xf>
    <xf numFmtId="0" fontId="1" fillId="2" borderId="55" xfId="0" applyNumberFormat="1" applyFont="1" applyFill="1" applyBorder="1" applyAlignment="1">
      <alignment vertical="top"/>
    </xf>
    <xf numFmtId="0" fontId="1" fillId="2" borderId="49" xfId="0" applyNumberFormat="1" applyFont="1" applyFill="1" applyBorder="1" applyAlignment="1">
      <alignment vertical="top"/>
    </xf>
    <xf numFmtId="0" fontId="1" fillId="2" borderId="53" xfId="0" applyNumberFormat="1" applyFont="1" applyFill="1" applyBorder="1" applyAlignment="1">
      <alignment vertical="top"/>
    </xf>
    <xf numFmtId="0" fontId="14" fillId="8" borderId="58" xfId="0" applyNumberFormat="1" applyFont="1" applyFill="1" applyBorder="1" applyAlignment="1">
      <alignment horizontal="center" vertical="center" wrapText="1"/>
    </xf>
    <xf numFmtId="0" fontId="14" fillId="10" borderId="47" xfId="0" applyNumberFormat="1" applyFont="1" applyFill="1" applyBorder="1" applyAlignment="1">
      <alignment horizontal="center" vertical="center" wrapText="1"/>
    </xf>
    <xf numFmtId="0" fontId="16" fillId="9" borderId="47" xfId="0" applyNumberFormat="1" applyFont="1" applyFill="1" applyBorder="1" applyAlignment="1">
      <alignment horizontal="center" vertical="top" wrapText="1"/>
    </xf>
    <xf numFmtId="2" fontId="16" fillId="9" borderId="47" xfId="0" applyNumberFormat="1" applyFont="1" applyFill="1" applyBorder="1" applyAlignment="1">
      <alignment horizontal="center" vertical="top" wrapText="1"/>
    </xf>
    <xf numFmtId="0" fontId="1" fillId="2" borderId="47" xfId="0" applyNumberFormat="1" applyFont="1" applyFill="1" applyBorder="1" applyAlignment="1">
      <alignment vertical="top"/>
    </xf>
    <xf numFmtId="0" fontId="1" fillId="2" borderId="59" xfId="0" applyNumberFormat="1" applyFont="1" applyFill="1" applyBorder="1" applyAlignment="1">
      <alignment vertical="top"/>
    </xf>
    <xf numFmtId="0" fontId="1" fillId="0" borderId="0" xfId="0" applyNumberFormat="1" applyFont="1" applyAlignment="1">
      <alignment horizontal="center"/>
    </xf>
    <xf numFmtId="0" fontId="0" fillId="0" borderId="0" xfId="0" applyAlignment="1">
      <alignment horizontal="center"/>
    </xf>
    <xf numFmtId="0" fontId="2" fillId="2" borderId="60" xfId="0" applyNumberFormat="1" applyFont="1" applyFill="1" applyBorder="1" applyAlignment="1">
      <alignment horizontal="left" vertical="center" wrapText="1"/>
    </xf>
    <xf numFmtId="0" fontId="2" fillId="3" borderId="6" xfId="0" applyNumberFormat="1" applyFont="1" applyFill="1" applyBorder="1" applyAlignment="1">
      <alignment horizontal="left" vertical="top" wrapText="1"/>
    </xf>
    <xf numFmtId="0" fontId="1" fillId="0" borderId="0" xfId="0" applyNumberFormat="1" applyFont="1" applyBorder="1" applyAlignment="1"/>
    <xf numFmtId="0" fontId="0" fillId="0" borderId="0" xfId="0" applyBorder="1" applyAlignment="1"/>
    <xf numFmtId="0" fontId="3" fillId="3" borderId="0" xfId="0" applyNumberFormat="1" applyFont="1" applyFill="1" applyBorder="1" applyAlignment="1">
      <alignment horizontal="right" vertical="center" wrapText="1"/>
    </xf>
    <xf numFmtId="0" fontId="3" fillId="2" borderId="62" xfId="0" applyNumberFormat="1" applyFont="1" applyFill="1" applyBorder="1" applyAlignment="1">
      <alignment horizontal="right" vertical="center" wrapText="1"/>
    </xf>
    <xf numFmtId="2" fontId="3" fillId="0" borderId="0"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3" fillId="3" borderId="62" xfId="0" applyNumberFormat="1" applyFont="1" applyFill="1" applyBorder="1" applyAlignment="1">
      <alignment horizontal="right" vertical="center" wrapText="1"/>
    </xf>
    <xf numFmtId="1" fontId="3" fillId="0" borderId="0" xfId="0" applyNumberFormat="1" applyFont="1" applyFill="1" applyBorder="1" applyAlignment="1">
      <alignment horizontal="center" vertical="center" wrapText="1"/>
    </xf>
    <xf numFmtId="0" fontId="1" fillId="3" borderId="0" xfId="0" applyNumberFormat="1" applyFont="1" applyFill="1" applyBorder="1" applyAlignment="1">
      <alignment vertical="center"/>
    </xf>
    <xf numFmtId="0" fontId="1" fillId="3" borderId="0" xfId="0" applyNumberFormat="1"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6" fillId="3" borderId="0" xfId="0" applyNumberFormat="1" applyFont="1" applyFill="1" applyBorder="1" applyAlignment="1">
      <alignment horizontal="center" vertical="center" wrapText="1"/>
    </xf>
    <xf numFmtId="2" fontId="6" fillId="3" borderId="0" xfId="0" applyNumberFormat="1" applyFont="1" applyFill="1" applyBorder="1" applyAlignment="1">
      <alignment horizontal="center" vertical="center"/>
    </xf>
    <xf numFmtId="0" fontId="2" fillId="3" borderId="2" xfId="0" applyNumberFormat="1" applyFont="1" applyFill="1" applyBorder="1" applyAlignment="1">
      <alignment horizontal="left" vertical="top" wrapText="1"/>
    </xf>
    <xf numFmtId="164" fontId="2" fillId="3" borderId="0" xfId="0" applyNumberFormat="1" applyFont="1" applyFill="1" applyBorder="1" applyAlignment="1">
      <alignment horizontal="center" vertical="center"/>
    </xf>
    <xf numFmtId="49" fontId="2" fillId="3" borderId="0" xfId="0" applyNumberFormat="1" applyFont="1" applyFill="1" applyBorder="1" applyAlignment="1">
      <alignment horizontal="right"/>
    </xf>
    <xf numFmtId="49" fontId="1" fillId="3" borderId="0" xfId="0" applyNumberFormat="1" applyFont="1" applyFill="1" applyBorder="1" applyAlignment="1"/>
    <xf numFmtId="2" fontId="2" fillId="3" borderId="0" xfId="0" applyNumberFormat="1" applyFont="1" applyFill="1" applyBorder="1" applyAlignment="1">
      <alignment horizontal="center"/>
    </xf>
    <xf numFmtId="0" fontId="1" fillId="3" borderId="0" xfId="0" applyNumberFormat="1" applyFont="1" applyFill="1" applyBorder="1" applyAlignment="1">
      <alignment horizontal="left"/>
    </xf>
    <xf numFmtId="0" fontId="2" fillId="3" borderId="0" xfId="0" applyNumberFormat="1" applyFont="1" applyFill="1" applyBorder="1" applyAlignment="1">
      <alignment horizontal="left" vertical="top" wrapText="1"/>
    </xf>
    <xf numFmtId="0" fontId="2" fillId="2" borderId="63" xfId="0" applyNumberFormat="1" applyFont="1" applyFill="1" applyBorder="1" applyAlignment="1">
      <alignment horizontal="left" vertical="center" wrapText="1"/>
    </xf>
    <xf numFmtId="1" fontId="3" fillId="3" borderId="64" xfId="0" applyNumberFormat="1" applyFont="1" applyFill="1" applyBorder="1" applyAlignment="1">
      <alignment horizontal="center" vertical="center" wrapText="1"/>
    </xf>
    <xf numFmtId="0" fontId="3" fillId="2" borderId="65" xfId="0" applyNumberFormat="1" applyFont="1" applyFill="1" applyBorder="1" applyAlignment="1">
      <alignment horizontal="center" vertical="center" wrapText="1"/>
    </xf>
    <xf numFmtId="0" fontId="2" fillId="3" borderId="63" xfId="0" applyNumberFormat="1" applyFont="1" applyFill="1" applyBorder="1" applyAlignment="1">
      <alignment horizontal="left" vertical="center" wrapText="1"/>
    </xf>
    <xf numFmtId="0" fontId="3" fillId="3" borderId="64" xfId="0" applyNumberFormat="1" applyFont="1" applyFill="1" applyBorder="1" applyAlignment="1">
      <alignment horizontal="center" vertical="center" wrapText="1"/>
    </xf>
    <xf numFmtId="0" fontId="3" fillId="3" borderId="65" xfId="0" applyNumberFormat="1" applyFont="1" applyFill="1" applyBorder="1" applyAlignment="1">
      <alignment horizontal="center" vertical="center" wrapText="1"/>
    </xf>
    <xf numFmtId="0" fontId="3" fillId="3" borderId="60" xfId="0" applyNumberFormat="1" applyFont="1" applyFill="1" applyBorder="1" applyAlignment="1">
      <alignment horizontal="right" vertical="center" wrapText="1"/>
    </xf>
    <xf numFmtId="0" fontId="3" fillId="3" borderId="61" xfId="0" applyNumberFormat="1" applyFont="1" applyFill="1" applyBorder="1" applyAlignment="1">
      <alignment horizontal="center" vertical="top" wrapText="1"/>
    </xf>
    <xf numFmtId="0" fontId="3" fillId="3" borderId="67" xfId="0" applyNumberFormat="1" applyFont="1" applyFill="1" applyBorder="1" applyAlignment="1">
      <alignment horizontal="right" vertical="center" wrapText="1"/>
    </xf>
    <xf numFmtId="0" fontId="5" fillId="3" borderId="63" xfId="0" applyNumberFormat="1" applyFont="1" applyFill="1" applyBorder="1" applyAlignment="1">
      <alignment horizontal="right" vertical="center" wrapText="1"/>
    </xf>
    <xf numFmtId="0" fontId="1" fillId="3" borderId="64" xfId="0" applyNumberFormat="1" applyFont="1" applyFill="1" applyBorder="1" applyAlignment="1">
      <alignment horizontal="center"/>
    </xf>
    <xf numFmtId="0" fontId="1" fillId="3" borderId="64" xfId="0" applyNumberFormat="1" applyFont="1" applyFill="1" applyBorder="1" applyAlignment="1"/>
    <xf numFmtId="0" fontId="1" fillId="3" borderId="65" xfId="0" applyNumberFormat="1" applyFont="1" applyFill="1" applyBorder="1" applyAlignment="1"/>
    <xf numFmtId="2" fontId="3" fillId="3" borderId="61" xfId="0" applyNumberFormat="1" applyFont="1" applyFill="1" applyBorder="1" applyAlignment="1">
      <alignment horizontal="center" vertical="center" wrapText="1"/>
    </xf>
    <xf numFmtId="0" fontId="3" fillId="2" borderId="66" xfId="0" applyNumberFormat="1" applyFont="1" applyFill="1" applyBorder="1" applyAlignment="1">
      <alignment horizontal="center" vertical="center" wrapText="1"/>
    </xf>
    <xf numFmtId="0" fontId="3" fillId="2" borderId="70" xfId="0" applyNumberFormat="1" applyFont="1" applyFill="1" applyBorder="1" applyAlignment="1">
      <alignment horizontal="center" vertical="center" wrapText="1"/>
    </xf>
    <xf numFmtId="0" fontId="1" fillId="3" borderId="70" xfId="0" applyNumberFormat="1" applyFont="1" applyFill="1" applyBorder="1" applyAlignment="1"/>
    <xf numFmtId="0" fontId="3" fillId="0" borderId="68" xfId="0" applyNumberFormat="1" applyFont="1" applyFill="1" applyBorder="1" applyAlignment="1">
      <alignment horizontal="center" vertical="center" wrapText="1"/>
    </xf>
    <xf numFmtId="164" fontId="1" fillId="3" borderId="69" xfId="0" applyNumberFormat="1" applyFont="1" applyFill="1" applyBorder="1" applyAlignment="1">
      <alignment horizontal="center" vertical="center"/>
    </xf>
    <xf numFmtId="0" fontId="3" fillId="2" borderId="60" xfId="0" applyNumberFormat="1" applyFont="1" applyFill="1" applyBorder="1" applyAlignment="1">
      <alignment horizontal="right" vertical="center" wrapText="1"/>
    </xf>
    <xf numFmtId="2" fontId="3" fillId="0" borderId="61" xfId="0" applyNumberFormat="1" applyFont="1" applyFill="1" applyBorder="1" applyAlignment="1">
      <alignment horizontal="center" vertical="center" wrapText="1"/>
    </xf>
    <xf numFmtId="2" fontId="1" fillId="3" borderId="61" xfId="0" applyNumberFormat="1" applyFont="1" applyFill="1" applyBorder="1" applyAlignment="1">
      <alignment horizontal="center" vertical="center"/>
    </xf>
    <xf numFmtId="2" fontId="1" fillId="0" borderId="61" xfId="0" applyNumberFormat="1" applyFont="1" applyFill="1" applyBorder="1" applyAlignment="1">
      <alignment horizontal="center" vertical="center"/>
    </xf>
    <xf numFmtId="0" fontId="1" fillId="3" borderId="66" xfId="0" applyNumberFormat="1" applyFont="1" applyFill="1" applyBorder="1" applyAlignment="1">
      <alignment horizontal="center" vertical="center"/>
    </xf>
    <xf numFmtId="0" fontId="1" fillId="3" borderId="70" xfId="0" applyNumberFormat="1" applyFont="1" applyFill="1" applyBorder="1" applyAlignment="1">
      <alignment horizontal="center"/>
    </xf>
    <xf numFmtId="0" fontId="3" fillId="3" borderId="60" xfId="0" applyNumberFormat="1" applyFont="1" applyFill="1" applyBorder="1" applyAlignment="1">
      <alignment horizontal="left" vertical="top" wrapText="1"/>
    </xf>
    <xf numFmtId="0" fontId="1" fillId="3" borderId="61" xfId="0" applyNumberFormat="1" applyFont="1" applyFill="1" applyBorder="1" applyAlignment="1">
      <alignment horizontal="center"/>
    </xf>
    <xf numFmtId="0" fontId="1" fillId="0" borderId="61" xfId="0" applyNumberFormat="1" applyFont="1" applyFill="1" applyBorder="1" applyAlignment="1">
      <alignment horizontal="center"/>
    </xf>
    <xf numFmtId="0" fontId="1" fillId="3" borderId="66" xfId="0" applyNumberFormat="1" applyFont="1" applyFill="1" applyBorder="1" applyAlignment="1">
      <alignment horizontal="center"/>
    </xf>
    <xf numFmtId="0" fontId="2" fillId="3" borderId="63" xfId="0" applyNumberFormat="1" applyFont="1" applyFill="1" applyBorder="1" applyAlignment="1">
      <alignment horizontal="right" vertical="center" wrapText="1"/>
    </xf>
    <xf numFmtId="0" fontId="1" fillId="0" borderId="64" xfId="0" applyNumberFormat="1" applyFont="1" applyFill="1" applyBorder="1" applyAlignment="1">
      <alignment horizontal="center"/>
    </xf>
    <xf numFmtId="0" fontId="2" fillId="3" borderId="60" xfId="0" applyNumberFormat="1" applyFont="1" applyFill="1" applyBorder="1" applyAlignment="1">
      <alignment horizontal="left" vertical="top" wrapText="1"/>
    </xf>
    <xf numFmtId="0" fontId="3" fillId="2" borderId="67" xfId="0" applyNumberFormat="1" applyFont="1" applyFill="1" applyBorder="1" applyAlignment="1">
      <alignment horizontal="right" vertical="center" wrapText="1"/>
    </xf>
    <xf numFmtId="1" fontId="3" fillId="0" borderId="68" xfId="0" applyNumberFormat="1" applyFont="1" applyFill="1" applyBorder="1" applyAlignment="1">
      <alignment horizontal="center" vertical="center" wrapText="1"/>
    </xf>
    <xf numFmtId="0" fontId="3" fillId="11" borderId="63" xfId="0" applyNumberFormat="1" applyFont="1" applyFill="1" applyBorder="1" applyAlignment="1">
      <alignment horizontal="right" vertical="center" wrapText="1"/>
    </xf>
    <xf numFmtId="0" fontId="1" fillId="11" borderId="64" xfId="0" applyNumberFormat="1" applyFont="1" applyFill="1" applyBorder="1" applyAlignment="1"/>
    <xf numFmtId="0" fontId="1" fillId="3" borderId="61" xfId="0" applyNumberFormat="1" applyFont="1" applyFill="1" applyBorder="1" applyAlignment="1"/>
    <xf numFmtId="0" fontId="1" fillId="0" borderId="61" xfId="0" applyNumberFormat="1" applyFont="1" applyFill="1" applyBorder="1" applyAlignment="1"/>
    <xf numFmtId="0" fontId="3" fillId="3" borderId="67" xfId="0" applyNumberFormat="1" applyFont="1" applyFill="1" applyBorder="1" applyAlignment="1">
      <alignment horizontal="right" vertical="top" wrapText="1"/>
    </xf>
    <xf numFmtId="0" fontId="1" fillId="0" borderId="68" xfId="0" applyNumberFormat="1" applyFont="1" applyFill="1" applyBorder="1" applyAlignment="1">
      <alignment horizontal="center"/>
    </xf>
    <xf numFmtId="0" fontId="2" fillId="6" borderId="63" xfId="0" applyNumberFormat="1" applyFont="1" applyFill="1" applyBorder="1" applyAlignment="1">
      <alignment horizontal="left" vertical="top" wrapText="1"/>
    </xf>
    <xf numFmtId="0" fontId="1" fillId="6" borderId="64" xfId="0" applyNumberFormat="1" applyFont="1" applyFill="1" applyBorder="1" applyAlignment="1"/>
    <xf numFmtId="164" fontId="2" fillId="6" borderId="65" xfId="0" applyNumberFormat="1" applyFont="1" applyFill="1" applyBorder="1" applyAlignment="1">
      <alignment horizontal="center" vertical="center"/>
    </xf>
    <xf numFmtId="49" fontId="2" fillId="6" borderId="63" xfId="0" applyNumberFormat="1" applyFont="1" applyFill="1" applyBorder="1" applyAlignment="1">
      <alignment horizontal="right"/>
    </xf>
    <xf numFmtId="49" fontId="1" fillId="6" borderId="64" xfId="0" applyNumberFormat="1" applyFont="1" applyFill="1" applyBorder="1" applyAlignment="1"/>
    <xf numFmtId="0" fontId="5" fillId="3" borderId="60" xfId="0" applyNumberFormat="1" applyFont="1" applyFill="1" applyBorder="1" applyAlignment="1">
      <alignment horizontal="right" vertical="center" wrapText="1"/>
    </xf>
    <xf numFmtId="0" fontId="1" fillId="3" borderId="62" xfId="0" applyNumberFormat="1" applyFont="1" applyFill="1" applyBorder="1" applyAlignment="1"/>
    <xf numFmtId="0" fontId="1" fillId="3" borderId="67" xfId="0" applyNumberFormat="1" applyFont="1" applyFill="1" applyBorder="1" applyAlignment="1"/>
    <xf numFmtId="0" fontId="1" fillId="3" borderId="68" xfId="0" applyNumberFormat="1" applyFont="1" applyFill="1" applyBorder="1" applyAlignment="1"/>
    <xf numFmtId="0" fontId="1" fillId="3" borderId="69" xfId="0" applyNumberFormat="1" applyFont="1" applyFill="1" applyBorder="1" applyAlignment="1"/>
    <xf numFmtId="0" fontId="3" fillId="3" borderId="63" xfId="0" applyNumberFormat="1" applyFont="1" applyFill="1" applyBorder="1" applyAlignment="1">
      <alignment horizontal="right" vertical="top" wrapText="1"/>
    </xf>
    <xf numFmtId="0" fontId="5" fillId="3" borderId="64" xfId="0" applyNumberFormat="1" applyFont="1" applyFill="1" applyBorder="1" applyAlignment="1">
      <alignment horizontal="center"/>
    </xf>
    <xf numFmtId="0" fontId="1" fillId="3" borderId="64" xfId="0" applyNumberFormat="1" applyFont="1" applyFill="1" applyBorder="1" applyAlignment="1">
      <alignment horizontal="left"/>
    </xf>
    <xf numFmtId="164" fontId="2" fillId="3" borderId="65" xfId="0" applyNumberFormat="1" applyFont="1" applyFill="1" applyBorder="1" applyAlignment="1">
      <alignment horizontal="center" vertical="center"/>
    </xf>
    <xf numFmtId="0" fontId="2" fillId="3" borderId="65" xfId="0" applyNumberFormat="1" applyFont="1" applyFill="1" applyBorder="1" applyAlignment="1">
      <alignment horizontal="left" vertical="center" wrapText="1"/>
    </xf>
    <xf numFmtId="2" fontId="3" fillId="3" borderId="69" xfId="0" applyNumberFormat="1" applyFont="1" applyFill="1" applyBorder="1" applyAlignment="1" applyProtection="1">
      <alignment horizontal="center" vertical="center" wrapText="1"/>
    </xf>
    <xf numFmtId="2" fontId="3" fillId="3" borderId="65" xfId="0" applyNumberFormat="1" applyFont="1" applyFill="1" applyBorder="1" applyAlignment="1" applyProtection="1">
      <alignment horizontal="center" vertical="center" wrapText="1"/>
    </xf>
    <xf numFmtId="0" fontId="3" fillId="3" borderId="66" xfId="0" applyNumberFormat="1" applyFont="1" applyFill="1" applyBorder="1" applyAlignment="1" applyProtection="1">
      <alignment horizontal="center" vertical="center" wrapText="1"/>
    </xf>
    <xf numFmtId="2" fontId="2" fillId="6" borderId="65" xfId="0" applyNumberFormat="1" applyFont="1" applyFill="1" applyBorder="1" applyAlignment="1" applyProtection="1">
      <alignment horizontal="center"/>
    </xf>
    <xf numFmtId="0" fontId="3" fillId="3" borderId="62" xfId="0" applyNumberFormat="1" applyFont="1" applyFill="1" applyBorder="1" applyAlignment="1">
      <alignment horizontal="center" vertical="center" wrapText="1"/>
    </xf>
    <xf numFmtId="1" fontId="3" fillId="2" borderId="69" xfId="0" applyNumberFormat="1" applyFont="1" applyFill="1" applyBorder="1" applyAlignment="1">
      <alignment horizontal="center" vertical="center" wrapText="1"/>
    </xf>
    <xf numFmtId="9" fontId="1" fillId="11" borderId="65" xfId="0" applyNumberFormat="1" applyFont="1" applyFill="1" applyBorder="1" applyAlignment="1">
      <alignment horizontal="center" vertical="center"/>
    </xf>
    <xf numFmtId="0" fontId="2" fillId="3" borderId="61" xfId="0" applyNumberFormat="1" applyFont="1" applyFill="1" applyBorder="1" applyAlignment="1">
      <alignment horizontal="left" vertical="top" wrapText="1"/>
    </xf>
    <xf numFmtId="0" fontId="0" fillId="0" borderId="0" xfId="0" applyAlignment="1">
      <alignment horizontal="right"/>
    </xf>
    <xf numFmtId="0" fontId="19" fillId="3" borderId="0" xfId="0" applyNumberFormat="1" applyFont="1" applyFill="1" applyBorder="1" applyAlignment="1">
      <alignment vertical="center" wrapText="1"/>
    </xf>
    <xf numFmtId="0" fontId="21" fillId="3" borderId="71" xfId="0" applyNumberFormat="1" applyFont="1" applyFill="1" applyBorder="1" applyAlignment="1">
      <alignment horizontal="center" vertical="center" wrapText="1"/>
    </xf>
    <xf numFmtId="3" fontId="19" fillId="3" borderId="71" xfId="0" applyNumberFormat="1" applyFont="1" applyFill="1" applyBorder="1" applyAlignment="1">
      <alignment horizontal="center" vertical="center" wrapText="1"/>
    </xf>
    <xf numFmtId="0" fontId="19" fillId="3" borderId="71" xfId="0" applyNumberFormat="1" applyFont="1" applyFill="1" applyBorder="1" applyAlignment="1">
      <alignment horizontal="center" vertical="center"/>
    </xf>
    <xf numFmtId="0" fontId="19" fillId="3" borderId="71" xfId="0" applyNumberFormat="1" applyFont="1" applyFill="1" applyBorder="1" applyAlignment="1">
      <alignment horizontal="center" vertical="center" wrapText="1"/>
    </xf>
    <xf numFmtId="1" fontId="19" fillId="3" borderId="71" xfId="0" applyNumberFormat="1" applyFont="1" applyFill="1" applyBorder="1" applyAlignment="1">
      <alignment horizontal="center" vertical="center" wrapText="1"/>
    </xf>
    <xf numFmtId="1" fontId="5" fillId="3" borderId="69" xfId="0" applyNumberFormat="1" applyFont="1" applyFill="1" applyBorder="1" applyAlignment="1">
      <alignment horizontal="center"/>
    </xf>
    <xf numFmtId="1" fontId="5" fillId="3" borderId="65" xfId="0" applyNumberFormat="1" applyFont="1" applyFill="1" applyBorder="1" applyAlignment="1">
      <alignment horizontal="center" vertical="center"/>
    </xf>
    <xf numFmtId="0" fontId="23" fillId="3" borderId="0" xfId="0" applyNumberFormat="1" applyFont="1" applyFill="1" applyBorder="1" applyAlignment="1">
      <alignment horizontal="center" vertical="center"/>
    </xf>
    <xf numFmtId="0" fontId="21" fillId="3" borderId="0" xfId="0" applyNumberFormat="1" applyFont="1" applyFill="1" applyBorder="1" applyAlignment="1">
      <alignment horizontal="center" vertical="center" wrapText="1"/>
    </xf>
    <xf numFmtId="0" fontId="20" fillId="3"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19" fillId="3" borderId="76" xfId="0" applyNumberFormat="1" applyFont="1" applyFill="1" applyBorder="1" applyAlignment="1">
      <alignment horizontal="center" vertical="center" wrapText="1"/>
    </xf>
    <xf numFmtId="0" fontId="21" fillId="3" borderId="78" xfId="0" applyNumberFormat="1" applyFont="1" applyFill="1" applyBorder="1" applyAlignment="1">
      <alignment horizontal="center" vertical="center" wrapText="1"/>
    </xf>
    <xf numFmtId="3" fontId="19" fillId="3" borderId="78" xfId="0" applyNumberFormat="1" applyFont="1" applyFill="1" applyBorder="1" applyAlignment="1">
      <alignment horizontal="center" vertical="center" wrapText="1"/>
    </xf>
    <xf numFmtId="0" fontId="19" fillId="3" borderId="78" xfId="0" applyNumberFormat="1" applyFont="1" applyFill="1" applyBorder="1" applyAlignment="1">
      <alignment horizontal="center" vertical="center"/>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3" fillId="3" borderId="81" xfId="0" applyNumberFormat="1" applyFont="1" applyFill="1" applyBorder="1" applyAlignment="1">
      <alignment horizontal="center" vertical="center" wrapText="1"/>
    </xf>
    <xf numFmtId="0" fontId="21" fillId="3" borderId="83" xfId="0" applyNumberFormat="1" applyFont="1" applyFill="1" applyBorder="1" applyAlignment="1">
      <alignment horizontal="center" vertical="center" wrapText="1"/>
    </xf>
    <xf numFmtId="1" fontId="20" fillId="3" borderId="83" xfId="0" applyNumberFormat="1" applyFont="1" applyFill="1" applyBorder="1" applyAlignment="1">
      <alignment horizontal="center" vertical="center" wrapText="1"/>
    </xf>
    <xf numFmtId="0" fontId="20" fillId="3" borderId="83" xfId="0" applyNumberFormat="1" applyFont="1" applyFill="1" applyBorder="1" applyAlignment="1">
      <alignment horizontal="center" vertical="center"/>
    </xf>
    <xf numFmtId="0" fontId="0" fillId="0" borderId="84" xfId="0" applyBorder="1" applyAlignment="1" applyProtection="1">
      <alignment horizontal="center" vertical="center"/>
      <protection locked="0"/>
    </xf>
    <xf numFmtId="49" fontId="6" fillId="3" borderId="71" xfId="0" applyNumberFormat="1" applyFont="1" applyFill="1" applyBorder="1" applyAlignment="1">
      <alignment horizontal="center"/>
    </xf>
    <xf numFmtId="0" fontId="6" fillId="3" borderId="71" xfId="0" applyNumberFormat="1" applyFont="1" applyFill="1" applyBorder="1" applyAlignment="1">
      <alignment horizontal="center"/>
    </xf>
    <xf numFmtId="1" fontId="6" fillId="3" borderId="71" xfId="0" applyNumberFormat="1" applyFont="1" applyFill="1" applyBorder="1" applyAlignment="1">
      <alignment horizontal="center"/>
    </xf>
    <xf numFmtId="0" fontId="6" fillId="3" borderId="86" xfId="0" applyNumberFormat="1" applyFont="1" applyFill="1" applyBorder="1" applyAlignment="1">
      <alignment horizontal="center"/>
    </xf>
    <xf numFmtId="0" fontId="6" fillId="3" borderId="87" xfId="0" applyNumberFormat="1" applyFont="1" applyFill="1" applyBorder="1" applyAlignment="1">
      <alignment horizontal="center"/>
    </xf>
    <xf numFmtId="0" fontId="6" fillId="3" borderId="88" xfId="0" applyNumberFormat="1" applyFont="1" applyFill="1" applyBorder="1" applyAlignment="1">
      <alignment horizontal="center"/>
    </xf>
    <xf numFmtId="1" fontId="6" fillId="3" borderId="85" xfId="0" applyNumberFormat="1" applyFont="1" applyFill="1" applyBorder="1" applyAlignment="1">
      <alignment horizontal="center"/>
    </xf>
    <xf numFmtId="2" fontId="6" fillId="3" borderId="71" xfId="0" applyNumberFormat="1" applyFont="1" applyFill="1" applyBorder="1" applyAlignment="1" applyProtection="1">
      <alignment horizontal="center"/>
      <protection locked="0"/>
    </xf>
    <xf numFmtId="0" fontId="1" fillId="0" borderId="85" xfId="0" applyNumberFormat="1" applyFont="1" applyBorder="1" applyAlignment="1">
      <alignment horizontal="center"/>
    </xf>
    <xf numFmtId="2" fontId="1" fillId="0" borderId="85" xfId="0" applyNumberFormat="1" applyFont="1" applyBorder="1" applyAlignment="1" applyProtection="1">
      <alignment horizontal="center"/>
      <protection locked="0"/>
    </xf>
    <xf numFmtId="0" fontId="1" fillId="0" borderId="71" xfId="0" applyNumberFormat="1" applyFont="1" applyBorder="1" applyAlignment="1">
      <alignment horizontal="center"/>
    </xf>
    <xf numFmtId="2" fontId="1" fillId="0" borderId="71" xfId="0" applyNumberFormat="1" applyFont="1" applyBorder="1" applyAlignment="1">
      <alignment horizontal="center"/>
    </xf>
    <xf numFmtId="3" fontId="0" fillId="0" borderId="0" xfId="0" applyNumberFormat="1" applyAlignment="1"/>
    <xf numFmtId="0" fontId="2" fillId="11" borderId="63" xfId="0" applyNumberFormat="1" applyFont="1" applyFill="1" applyBorder="1" applyAlignment="1">
      <alignment horizontal="center" vertical="center"/>
    </xf>
    <xf numFmtId="0" fontId="5" fillId="3" borderId="67" xfId="0" applyNumberFormat="1" applyFont="1" applyFill="1" applyBorder="1" applyAlignment="1">
      <alignment horizontal="right" vertical="center" wrapText="1"/>
    </xf>
    <xf numFmtId="0" fontId="19" fillId="3" borderId="74" xfId="0" applyNumberFormat="1" applyFont="1" applyFill="1" applyBorder="1" applyAlignment="1">
      <alignment horizontal="center" vertical="center" wrapText="1"/>
    </xf>
    <xf numFmtId="0" fontId="19" fillId="3" borderId="89" xfId="0" applyNumberFormat="1" applyFont="1" applyFill="1" applyBorder="1" applyAlignment="1">
      <alignment horizontal="center" vertical="center" wrapText="1"/>
    </xf>
    <xf numFmtId="0" fontId="0" fillId="0" borderId="0" xfId="0" applyBorder="1" applyAlignment="1">
      <alignment horizontal="left" wrapText="1"/>
    </xf>
    <xf numFmtId="9" fontId="19" fillId="3" borderId="90" xfId="0" applyNumberFormat="1" applyFont="1" applyFill="1" applyBorder="1" applyAlignment="1">
      <alignment horizontal="center" vertical="center"/>
    </xf>
    <xf numFmtId="0" fontId="0" fillId="0" borderId="0" xfId="0" applyFill="1" applyBorder="1" applyAlignment="1">
      <alignment horizontal="left" vertical="center" wrapText="1"/>
    </xf>
    <xf numFmtId="0" fontId="19" fillId="3" borderId="64" xfId="0" applyNumberFormat="1" applyFont="1" applyFill="1" applyBorder="1" applyAlignment="1">
      <alignment horizontal="right" vertical="center" wrapText="1"/>
    </xf>
    <xf numFmtId="0" fontId="1" fillId="0" borderId="62" xfId="0" applyNumberFormat="1" applyFont="1" applyBorder="1" applyAlignment="1"/>
    <xf numFmtId="0" fontId="1" fillId="0" borderId="70" xfId="0" applyNumberFormat="1" applyFont="1" applyBorder="1" applyAlignment="1"/>
    <xf numFmtId="0" fontId="13" fillId="2" borderId="92" xfId="0" applyNumberFormat="1" applyFont="1" applyFill="1" applyBorder="1" applyAlignment="1">
      <alignment horizontal="center" vertical="top"/>
    </xf>
    <xf numFmtId="0" fontId="13" fillId="2" borderId="93" xfId="0" applyNumberFormat="1" applyFont="1" applyFill="1" applyBorder="1" applyAlignment="1">
      <alignment horizontal="center" vertical="top"/>
    </xf>
    <xf numFmtId="0" fontId="13" fillId="2" borderId="94" xfId="0" applyNumberFormat="1" applyFont="1" applyFill="1" applyBorder="1" applyAlignment="1">
      <alignment horizontal="center" vertical="top"/>
    </xf>
    <xf numFmtId="0" fontId="13" fillId="2" borderId="62" xfId="0" applyNumberFormat="1" applyFont="1" applyFill="1" applyBorder="1" applyAlignment="1">
      <alignment horizontal="center" vertical="top"/>
    </xf>
    <xf numFmtId="17" fontId="13" fillId="2" borderId="62" xfId="0" applyNumberFormat="1" applyFont="1" applyFill="1" applyBorder="1" applyAlignment="1">
      <alignment horizontal="center" vertical="top"/>
    </xf>
    <xf numFmtId="0" fontId="13" fillId="2" borderId="67" xfId="0" applyNumberFormat="1" applyFont="1" applyFill="1" applyBorder="1" applyAlignment="1">
      <alignment horizontal="center" vertical="top"/>
    </xf>
    <xf numFmtId="0" fontId="13" fillId="2" borderId="95" xfId="0" applyNumberFormat="1" applyFont="1" applyFill="1" applyBorder="1" applyAlignment="1">
      <alignment horizontal="center" vertical="top"/>
    </xf>
    <xf numFmtId="2" fontId="13" fillId="2" borderId="96" xfId="0" applyNumberFormat="1" applyFont="1" applyFill="1" applyBorder="1" applyAlignment="1">
      <alignment horizontal="center" vertical="top"/>
    </xf>
    <xf numFmtId="2" fontId="13" fillId="2" borderId="97" xfId="0" applyNumberFormat="1" applyFont="1" applyFill="1" applyBorder="1" applyAlignment="1">
      <alignment horizontal="center" vertical="top"/>
    </xf>
    <xf numFmtId="2" fontId="13" fillId="2" borderId="98" xfId="0" applyNumberFormat="1" applyFont="1" applyFill="1" applyBorder="1" applyAlignment="1">
      <alignment horizontal="center" vertical="top"/>
    </xf>
    <xf numFmtId="0" fontId="13" fillId="2" borderId="91" xfId="0" applyNumberFormat="1" applyFont="1" applyFill="1" applyBorder="1" applyAlignment="1">
      <alignment horizontal="center" vertical="top"/>
    </xf>
    <xf numFmtId="0" fontId="13" fillId="2" borderId="99" xfId="0" applyNumberFormat="1" applyFont="1" applyFill="1" applyBorder="1" applyAlignment="1">
      <alignment horizontal="center" vertical="top"/>
    </xf>
    <xf numFmtId="2" fontId="13" fillId="2" borderId="99" xfId="0" applyNumberFormat="1" applyFont="1" applyFill="1" applyBorder="1" applyAlignment="1">
      <alignment horizontal="center" vertical="top"/>
    </xf>
    <xf numFmtId="2" fontId="3" fillId="5" borderId="68" xfId="0" applyNumberFormat="1" applyFont="1" applyFill="1" applyBorder="1" applyAlignment="1">
      <alignment horizontal="center" vertical="center" wrapText="1"/>
    </xf>
    <xf numFmtId="0" fontId="1" fillId="14" borderId="64" xfId="0" applyNumberFormat="1" applyFont="1" applyFill="1" applyBorder="1" applyAlignment="1"/>
    <xf numFmtId="0" fontId="5" fillId="0" borderId="60" xfId="0" applyNumberFormat="1" applyFont="1" applyBorder="1" applyAlignment="1">
      <alignment horizontal="right" vertical="center"/>
    </xf>
    <xf numFmtId="164" fontId="3" fillId="14" borderId="61" xfId="0" applyNumberFormat="1" applyFont="1" applyFill="1" applyBorder="1" applyAlignment="1">
      <alignment horizontal="center" vertical="center"/>
    </xf>
    <xf numFmtId="0" fontId="3" fillId="3" borderId="61" xfId="0" applyNumberFormat="1" applyFont="1" applyFill="1" applyBorder="1" applyAlignment="1">
      <alignment horizontal="center" vertical="center"/>
    </xf>
    <xf numFmtId="2" fontId="3" fillId="3" borderId="66" xfId="0" applyNumberFormat="1" applyFont="1" applyFill="1" applyBorder="1" applyAlignment="1">
      <alignment horizontal="center" vertical="center"/>
    </xf>
    <xf numFmtId="2" fontId="3" fillId="3" borderId="66" xfId="0" applyNumberFormat="1" applyFont="1" applyFill="1" applyBorder="1" applyAlignment="1" applyProtection="1">
      <alignment horizontal="center" vertical="center" wrapText="1"/>
    </xf>
    <xf numFmtId="2" fontId="3" fillId="0" borderId="61" xfId="0" applyNumberFormat="1" applyFont="1" applyFill="1" applyBorder="1" applyAlignment="1" applyProtection="1">
      <alignment horizontal="center" vertical="center" wrapText="1"/>
      <protection locked="0"/>
    </xf>
    <xf numFmtId="0" fontId="5" fillId="0" borderId="63" xfId="0" applyNumberFormat="1" applyFont="1" applyBorder="1" applyAlignment="1">
      <alignment horizontal="right" vertical="center"/>
    </xf>
    <xf numFmtId="0" fontId="3" fillId="14" borderId="64" xfId="0" applyNumberFormat="1" applyFont="1" applyFill="1" applyBorder="1" applyAlignment="1">
      <alignment horizontal="center" vertical="center"/>
    </xf>
    <xf numFmtId="0" fontId="1" fillId="0" borderId="64" xfId="0" applyNumberFormat="1" applyFont="1" applyBorder="1" applyAlignment="1"/>
    <xf numFmtId="0" fontId="1" fillId="0" borderId="65" xfId="0" applyNumberFormat="1" applyFont="1" applyBorder="1" applyAlignment="1"/>
    <xf numFmtId="0" fontId="1" fillId="3" borderId="64" xfId="0" applyNumberFormat="1" applyFont="1" applyFill="1" applyBorder="1" applyAlignment="1">
      <alignment horizontal="center" vertical="center"/>
    </xf>
    <xf numFmtId="2" fontId="3" fillId="12" borderId="64" xfId="0" applyNumberFormat="1" applyFont="1" applyFill="1" applyBorder="1" applyAlignment="1" applyProtection="1">
      <alignment horizontal="center" vertical="center" wrapText="1"/>
      <protection locked="0"/>
    </xf>
    <xf numFmtId="0" fontId="3" fillId="12" borderId="68" xfId="0" applyNumberFormat="1" applyFont="1" applyFill="1" applyBorder="1" applyAlignment="1" applyProtection="1">
      <alignment horizontal="center" vertical="center" wrapText="1"/>
      <protection locked="0"/>
    </xf>
    <xf numFmtId="164" fontId="3" fillId="12" borderId="61" xfId="0" applyNumberFormat="1" applyFont="1" applyFill="1" applyBorder="1" applyAlignment="1" applyProtection="1">
      <alignment horizontal="center" vertical="center" wrapText="1"/>
      <protection locked="0"/>
    </xf>
    <xf numFmtId="1" fontId="3" fillId="12" borderId="0" xfId="0" applyNumberFormat="1" applyFont="1" applyFill="1" applyBorder="1" applyAlignment="1" applyProtection="1">
      <alignment horizontal="center" vertical="center" wrapText="1"/>
      <protection locked="0"/>
    </xf>
    <xf numFmtId="164" fontId="3" fillId="12" borderId="0" xfId="0" applyNumberFormat="1" applyFont="1" applyFill="1" applyBorder="1" applyAlignment="1" applyProtection="1">
      <alignment horizontal="center" vertical="center" wrapText="1"/>
      <protection locked="0"/>
    </xf>
    <xf numFmtId="1" fontId="3" fillId="12" borderId="68" xfId="0" applyNumberFormat="1" applyFont="1" applyFill="1" applyBorder="1" applyAlignment="1" applyProtection="1">
      <alignment horizontal="center" vertical="center" wrapText="1"/>
      <protection locked="0"/>
    </xf>
    <xf numFmtId="0" fontId="1" fillId="12" borderId="68" xfId="0" applyNumberFormat="1" applyFont="1" applyFill="1" applyBorder="1" applyAlignment="1" applyProtection="1">
      <alignment horizontal="center"/>
      <protection locked="0"/>
    </xf>
    <xf numFmtId="0" fontId="3" fillId="12" borderId="64" xfId="0" applyNumberFormat="1" applyFont="1" applyFill="1" applyBorder="1" applyAlignment="1" applyProtection="1">
      <alignment horizontal="center" vertical="center"/>
      <protection locked="0"/>
    </xf>
    <xf numFmtId="2" fontId="1" fillId="2" borderId="9" xfId="0" applyNumberFormat="1" applyFont="1" applyFill="1" applyBorder="1" applyAlignment="1">
      <alignment vertical="top"/>
    </xf>
    <xf numFmtId="164" fontId="1" fillId="2" borderId="9" xfId="0" applyNumberFormat="1" applyFont="1" applyFill="1" applyBorder="1" applyAlignment="1">
      <alignment vertical="top"/>
    </xf>
    <xf numFmtId="9" fontId="19" fillId="3" borderId="100" xfId="0" applyNumberFormat="1" applyFont="1" applyFill="1" applyBorder="1" applyAlignment="1">
      <alignment horizontal="center" vertical="center"/>
    </xf>
    <xf numFmtId="0" fontId="3" fillId="13" borderId="101" xfId="0" applyNumberFormat="1" applyFont="1" applyFill="1" applyBorder="1" applyAlignment="1">
      <alignment horizontal="center" vertical="center" wrapText="1"/>
    </xf>
    <xf numFmtId="0" fontId="3" fillId="13" borderId="102" xfId="0" applyNumberFormat="1" applyFont="1" applyFill="1" applyBorder="1" applyAlignment="1">
      <alignment horizontal="center" vertical="center"/>
    </xf>
    <xf numFmtId="1" fontId="20" fillId="3" borderId="78" xfId="0" applyNumberFormat="1" applyFont="1" applyFill="1" applyBorder="1" applyAlignment="1">
      <alignment horizontal="center" vertical="center" wrapText="1"/>
    </xf>
    <xf numFmtId="0" fontId="20" fillId="3" borderId="78" xfId="0" applyNumberFormat="1" applyFont="1" applyFill="1" applyBorder="1" applyAlignment="1">
      <alignment horizontal="center" vertical="center"/>
    </xf>
    <xf numFmtId="9" fontId="0" fillId="0" borderId="0" xfId="0" applyNumberFormat="1" applyAlignment="1"/>
    <xf numFmtId="0" fontId="3" fillId="13" borderId="105" xfId="0" applyNumberFormat="1" applyFont="1" applyFill="1" applyBorder="1" applyAlignment="1">
      <alignment horizontal="center" vertical="center" wrapText="1"/>
    </xf>
    <xf numFmtId="0" fontId="3" fillId="13" borderId="106" xfId="0" applyNumberFormat="1" applyFont="1" applyFill="1" applyBorder="1" applyAlignment="1">
      <alignment horizontal="center" vertical="center" wrapText="1"/>
    </xf>
    <xf numFmtId="0" fontId="22" fillId="13" borderId="106" xfId="0" applyNumberFormat="1" applyFont="1" applyFill="1" applyBorder="1" applyAlignment="1">
      <alignment horizontal="center" vertical="center"/>
    </xf>
    <xf numFmtId="0" fontId="3" fillId="13" borderId="107" xfId="0" applyNumberFormat="1" applyFont="1" applyFill="1" applyBorder="1" applyAlignment="1">
      <alignment horizontal="center" vertical="center" wrapText="1"/>
    </xf>
    <xf numFmtId="0" fontId="22" fillId="3" borderId="110" xfId="0" applyNumberFormat="1" applyFont="1" applyFill="1" applyBorder="1" applyAlignment="1">
      <alignment horizontal="center" vertical="center" wrapText="1"/>
    </xf>
    <xf numFmtId="0" fontId="19" fillId="3" borderId="110" xfId="0" applyNumberFormat="1" applyFont="1" applyFill="1" applyBorder="1" applyAlignment="1">
      <alignment horizontal="center" vertical="center" wrapText="1"/>
    </xf>
    <xf numFmtId="0" fontId="19" fillId="3" borderId="110" xfId="0" applyNumberFormat="1" applyFont="1" applyFill="1" applyBorder="1" applyAlignment="1">
      <alignment horizontal="center" vertical="center"/>
    </xf>
    <xf numFmtId="0" fontId="0" fillId="0" borderId="111" xfId="0" applyBorder="1" applyAlignment="1">
      <alignment horizontal="center" vertical="center"/>
    </xf>
    <xf numFmtId="1" fontId="19" fillId="3" borderId="83" xfId="0" applyNumberFormat="1" applyFont="1" applyFill="1" applyBorder="1" applyAlignment="1">
      <alignment horizontal="center" vertical="center" wrapText="1"/>
    </xf>
    <xf numFmtId="0" fontId="19" fillId="3" borderId="83" xfId="0" applyNumberFormat="1" applyFont="1" applyFill="1" applyBorder="1" applyAlignment="1">
      <alignment horizontal="center" vertical="center"/>
    </xf>
    <xf numFmtId="9" fontId="19" fillId="3" borderId="113" xfId="0" applyNumberFormat="1" applyFont="1" applyFill="1" applyBorder="1" applyAlignment="1">
      <alignment horizontal="center" vertical="center"/>
    </xf>
    <xf numFmtId="9" fontId="19" fillId="3" borderId="114" xfId="0" applyNumberFormat="1" applyFont="1" applyFill="1" applyBorder="1" applyAlignment="1">
      <alignment horizontal="center" vertical="center"/>
    </xf>
    <xf numFmtId="0" fontId="19" fillId="3" borderId="73" xfId="0" applyNumberFormat="1" applyFont="1" applyFill="1" applyBorder="1" applyAlignment="1">
      <alignment horizontal="center" vertical="center" wrapText="1"/>
    </xf>
    <xf numFmtId="0" fontId="19" fillId="3" borderId="75" xfId="0" applyNumberFormat="1" applyFont="1" applyFill="1" applyBorder="1" applyAlignment="1">
      <alignment horizontal="center" vertical="center" wrapText="1"/>
    </xf>
    <xf numFmtId="1" fontId="20" fillId="0" borderId="61" xfId="0" applyNumberFormat="1" applyFont="1" applyFill="1" applyBorder="1" applyAlignment="1">
      <alignment horizontal="center" vertical="center" wrapText="1"/>
    </xf>
    <xf numFmtId="0" fontId="20" fillId="3" borderId="61" xfId="0" applyNumberFormat="1" applyFont="1" applyFill="1" applyBorder="1" applyAlignment="1">
      <alignment horizontal="center" vertical="center"/>
    </xf>
    <xf numFmtId="0" fontId="19" fillId="3" borderId="0" xfId="0" applyNumberFormat="1" applyFont="1" applyFill="1" applyBorder="1" applyAlignment="1">
      <alignment horizontal="right" vertical="center" wrapText="1"/>
    </xf>
    <xf numFmtId="0" fontId="19" fillId="3" borderId="103" xfId="0" applyNumberFormat="1" applyFont="1" applyFill="1" applyBorder="1" applyAlignment="1">
      <alignment horizontal="center" vertical="center" wrapText="1"/>
    </xf>
    <xf numFmtId="0" fontId="19" fillId="3" borderId="112" xfId="0" applyNumberFormat="1" applyFont="1" applyFill="1" applyBorder="1" applyAlignment="1">
      <alignment horizontal="center" vertical="center" wrapText="1"/>
    </xf>
    <xf numFmtId="0" fontId="19" fillId="3" borderId="104" xfId="0" applyNumberFormat="1" applyFont="1" applyFill="1" applyBorder="1" applyAlignment="1">
      <alignment horizontal="center" vertical="center" wrapText="1"/>
    </xf>
    <xf numFmtId="0" fontId="26" fillId="3" borderId="108" xfId="0" applyNumberFormat="1" applyFont="1" applyFill="1" applyBorder="1" applyAlignment="1">
      <alignment horizontal="center" vertical="center" wrapText="1"/>
    </xf>
    <xf numFmtId="0" fontId="19" fillId="3" borderId="77" xfId="0" applyNumberFormat="1" applyFont="1" applyFill="1" applyBorder="1" applyAlignment="1">
      <alignment horizontal="center" vertical="center" wrapText="1"/>
    </xf>
    <xf numFmtId="0" fontId="19" fillId="3" borderId="72" xfId="0" applyNumberFormat="1" applyFont="1" applyFill="1" applyBorder="1" applyAlignment="1">
      <alignment horizontal="center" vertical="center" wrapText="1"/>
    </xf>
    <xf numFmtId="0" fontId="19" fillId="3" borderId="72" xfId="0" applyNumberFormat="1" applyFont="1" applyFill="1" applyBorder="1" applyAlignment="1">
      <alignment horizontal="center" vertical="center"/>
    </xf>
    <xf numFmtId="0" fontId="19" fillId="3" borderId="82" xfId="0" applyNumberFormat="1" applyFont="1" applyFill="1" applyBorder="1" applyAlignment="1">
      <alignment horizontal="center" vertical="center"/>
    </xf>
    <xf numFmtId="0" fontId="26" fillId="3" borderId="109" xfId="0" applyNumberFormat="1" applyFont="1" applyFill="1" applyBorder="1" applyAlignment="1">
      <alignment horizontal="center" vertical="center"/>
    </xf>
    <xf numFmtId="0" fontId="20" fillId="3" borderId="77" xfId="0" applyNumberFormat="1" applyFont="1" applyFill="1" applyBorder="1" applyAlignment="1">
      <alignment horizontal="center" vertical="center"/>
    </xf>
    <xf numFmtId="0" fontId="20" fillId="3" borderId="82" xfId="0" applyNumberFormat="1" applyFont="1" applyFill="1" applyBorder="1" applyAlignment="1">
      <alignment horizontal="center" vertical="center"/>
    </xf>
    <xf numFmtId="0" fontId="27" fillId="3" borderId="63" xfId="0" applyNumberFormat="1" applyFont="1" applyFill="1" applyBorder="1" applyAlignment="1">
      <alignment horizontal="right" vertical="center" wrapText="1"/>
    </xf>
    <xf numFmtId="0" fontId="19" fillId="3" borderId="63" xfId="0" applyNumberFormat="1" applyFont="1" applyFill="1" applyBorder="1" applyAlignment="1">
      <alignment horizontal="left" vertical="center" wrapText="1"/>
    </xf>
    <xf numFmtId="0" fontId="19" fillId="3" borderId="64" xfId="0" applyNumberFormat="1" applyFont="1" applyFill="1" applyBorder="1" applyAlignment="1">
      <alignment horizontal="left" vertical="center" wrapText="1"/>
    </xf>
    <xf numFmtId="0" fontId="0" fillId="0" borderId="63" xfId="0" applyBorder="1" applyAlignment="1" applyProtection="1">
      <alignment horizontal="center"/>
      <protection locked="0"/>
    </xf>
    <xf numFmtId="0" fontId="0" fillId="0" borderId="64" xfId="0" applyBorder="1" applyAlignment="1" applyProtection="1">
      <alignment horizontal="center"/>
      <protection locked="0"/>
    </xf>
    <xf numFmtId="0" fontId="0" fillId="0" borderId="65" xfId="0" applyBorder="1" applyAlignment="1" applyProtection="1">
      <alignment horizontal="center"/>
      <protection locked="0"/>
    </xf>
  </cellXfs>
  <cellStyles count="1">
    <cellStyle name="Normal" xfId="0" builtinId="0"/>
  </cellStyles>
  <dxfs count="38">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FFFFF"/>
      <rgbColor rgb="0086CD4D"/>
      <rgbColor rgb="00E6E6E6"/>
      <rgbColor rgb="00FD9A00"/>
      <rgbColor rgb="00C0C0C0"/>
      <rgbColor rgb="00FFFF00"/>
      <rgbColor rgb="000044FE"/>
      <rgbColor rgb="000000FF"/>
      <rgbColor rgb="00F79646"/>
      <rgbColor rgb="00D8D8D8"/>
      <rgbColor rgb="00D8D8D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15630</xdr:rowOff>
    </xdr:from>
    <xdr:to>
      <xdr:col>1</xdr:col>
      <xdr:colOff>1524000</xdr:colOff>
      <xdr:row>1</xdr:row>
      <xdr:rowOff>226643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0" y="15630"/>
          <a:ext cx="1511300" cy="465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xdr:colOff>
      <xdr:row>0</xdr:row>
      <xdr:rowOff>22860</xdr:rowOff>
    </xdr:from>
    <xdr:to>
      <xdr:col>0</xdr:col>
      <xdr:colOff>1028786</xdr:colOff>
      <xdr:row>1</xdr:row>
      <xdr:rowOff>152426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 y="22860"/>
          <a:ext cx="990686" cy="3048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veris.com/Item/H6811-600A--dot3V.aspx" TargetMode="External"/><Relationship Id="rId3" Type="http://schemas.openxmlformats.org/officeDocument/2006/relationships/hyperlink" Target="http://www.veris.com/Item/H6812-2000A--dot3V.aspx" TargetMode="External"/><Relationship Id="rId7" Type="http://schemas.openxmlformats.org/officeDocument/2006/relationships/hyperlink" Target="http://www.veris.com/Item/H6811-800A--dot3V.aspx" TargetMode="External"/><Relationship Id="rId12" Type="http://schemas.openxmlformats.org/officeDocument/2006/relationships/hyperlink" Target="http://www.veris.com/Item/H6810-100A--dot3V.aspx" TargetMode="External"/><Relationship Id="rId2" Type="http://schemas.openxmlformats.org/officeDocument/2006/relationships/hyperlink" Target="http://www.veris.com/Item/H6812-2400A--dot3V.aspx" TargetMode="External"/><Relationship Id="rId1" Type="http://schemas.openxmlformats.org/officeDocument/2006/relationships/hyperlink" Target="http://www.mrexcel.com/articles/excel-vlookup-index-match.php" TargetMode="External"/><Relationship Id="rId6" Type="http://schemas.openxmlformats.org/officeDocument/2006/relationships/hyperlink" Target="http://www.veris.com/Item/H6812-1000A--dot3V.aspx" TargetMode="External"/><Relationship Id="rId11" Type="http://schemas.openxmlformats.org/officeDocument/2006/relationships/hyperlink" Target="http://www.veris.com/Item/H6810-200A--dot3V.aspx" TargetMode="External"/><Relationship Id="rId5" Type="http://schemas.openxmlformats.org/officeDocument/2006/relationships/hyperlink" Target="http://www.veris.com/Item/H6812-1200A--dot3V.aspx" TargetMode="External"/><Relationship Id="rId10" Type="http://schemas.openxmlformats.org/officeDocument/2006/relationships/hyperlink" Target="http://www.veris.com/Item/H6810-300A--dot3V.aspx" TargetMode="External"/><Relationship Id="rId4" Type="http://schemas.openxmlformats.org/officeDocument/2006/relationships/hyperlink" Target="http://www.veris.com/Item/H6812-1600A--dot3V.aspx" TargetMode="External"/><Relationship Id="rId9" Type="http://schemas.openxmlformats.org/officeDocument/2006/relationships/hyperlink" Target="http://www.veris.com/Item/H6811-400A--dot3V.asp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mrexcel.com/articles/excel-vlookup-index-match.php"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mrexcel.com/articles/excel-vlookup-index-match.php"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W33"/>
  <sheetViews>
    <sheetView showGridLines="0" tabSelected="1" zoomScale="70" zoomScaleNormal="70" workbookViewId="0">
      <selection activeCell="M12" sqref="M12"/>
    </sheetView>
  </sheetViews>
  <sheetFormatPr defaultRowHeight="19.95" customHeight="1"/>
  <cols>
    <col min="1" max="1" width="3.09765625" style="129" customWidth="1"/>
    <col min="2" max="2" width="51.09765625" style="128" customWidth="1"/>
    <col min="3" max="3" width="12.296875" style="128" bestFit="1" customWidth="1"/>
    <col min="4" max="4" width="21" style="128" hidden="1" customWidth="1"/>
    <col min="5" max="5" width="17.59765625" style="128" bestFit="1" customWidth="1"/>
    <col min="6" max="6" width="5.296875" style="128" customWidth="1"/>
    <col min="7" max="7" width="63.5" style="128" customWidth="1"/>
    <col min="8" max="8" width="16.59765625" style="128" customWidth="1"/>
    <col min="9" max="9" width="13.3984375" style="128" hidden="1" customWidth="1"/>
    <col min="10" max="10" width="19.296875" style="128" bestFit="1" customWidth="1"/>
    <col min="11" max="11" width="3.5" style="128" customWidth="1"/>
    <col min="12" max="12" width="12.296875" style="128" customWidth="1"/>
    <col min="13" max="13" width="14.3984375" style="128" customWidth="1"/>
    <col min="14" max="14" width="22.296875" style="128" bestFit="1" customWidth="1"/>
    <col min="15" max="15" width="26" style="128" customWidth="1"/>
    <col min="16" max="16" width="30.3984375" style="128" customWidth="1"/>
    <col min="17" max="17" width="39.8984375" style="128" customWidth="1"/>
    <col min="18" max="257" width="10.296875" style="128" customWidth="1"/>
    <col min="258" max="16384" width="8.796875" style="129"/>
  </cols>
  <sheetData>
    <row r="2" spans="2:17" ht="19.95" customHeight="1" thickBot="1"/>
    <row r="3" spans="2:17" ht="40.950000000000003" customHeight="1" thickBot="1">
      <c r="B3" s="148" t="s">
        <v>141</v>
      </c>
      <c r="C3" s="149" t="s">
        <v>0</v>
      </c>
      <c r="D3" s="149"/>
      <c r="E3" s="150" t="s">
        <v>1</v>
      </c>
      <c r="F3" s="127"/>
      <c r="G3" s="151" t="s">
        <v>2</v>
      </c>
      <c r="H3" s="149" t="s">
        <v>0</v>
      </c>
      <c r="I3" s="152"/>
      <c r="J3" s="153" t="s">
        <v>3</v>
      </c>
      <c r="K3" s="207"/>
      <c r="L3" s="2"/>
      <c r="M3" s="2"/>
      <c r="N3" s="2"/>
      <c r="O3" s="2"/>
      <c r="P3" s="2"/>
      <c r="Q3" s="2"/>
    </row>
    <row r="4" spans="2:17" ht="24.15" customHeight="1" thickBot="1">
      <c r="B4" s="126" t="s">
        <v>4</v>
      </c>
      <c r="C4" s="161"/>
      <c r="D4" s="161"/>
      <c r="E4" s="162"/>
      <c r="F4" s="130"/>
      <c r="G4" s="193" t="s">
        <v>154</v>
      </c>
      <c r="H4" s="286">
        <v>2</v>
      </c>
      <c r="I4" s="155"/>
      <c r="J4" s="205"/>
      <c r="K4" s="2"/>
      <c r="L4" s="2"/>
      <c r="M4" s="2"/>
      <c r="N4" s="2"/>
      <c r="O4" s="2"/>
      <c r="P4" s="2"/>
      <c r="Q4" s="2"/>
    </row>
    <row r="5" spans="2:17" ht="24.15" customHeight="1" thickBot="1">
      <c r="B5" s="167" t="s">
        <v>5</v>
      </c>
      <c r="C5" s="286"/>
      <c r="D5" s="168">
        <f>C5*1000</f>
        <v>0</v>
      </c>
      <c r="E5" s="162"/>
      <c r="F5" s="130"/>
      <c r="G5" s="249" t="s">
        <v>172</v>
      </c>
      <c r="H5" s="285" t="s">
        <v>137</v>
      </c>
      <c r="I5" s="271">
        <f>INDEX('Wire Size Chart'!B2:B31,MATCH(H5,'Wire Size Chart'!A2:A31,0),1)</f>
        <v>0.7</v>
      </c>
      <c r="J5" s="203">
        <f>IFERROR(H4*(3.14*((I5/2)^2)),0)</f>
        <v>0.76929999999999998</v>
      </c>
      <c r="K5" s="2"/>
      <c r="L5" s="2"/>
      <c r="M5" s="2"/>
      <c r="N5" s="2"/>
      <c r="O5" s="2"/>
      <c r="P5" s="133"/>
      <c r="Q5" s="2"/>
    </row>
    <row r="6" spans="2:17" ht="24.15" customHeight="1" thickBot="1">
      <c r="B6" s="134" t="s">
        <v>7</v>
      </c>
      <c r="C6" s="287"/>
      <c r="D6" s="135"/>
      <c r="E6" s="164"/>
      <c r="F6" s="10"/>
      <c r="G6" s="248" t="s">
        <v>8</v>
      </c>
      <c r="H6" s="159"/>
      <c r="I6" s="158"/>
      <c r="J6" s="160"/>
      <c r="K6" s="3"/>
      <c r="L6" s="3"/>
      <c r="M6" s="2"/>
      <c r="N6" s="2"/>
      <c r="O6" s="2"/>
      <c r="P6" s="2"/>
      <c r="Q6" s="2"/>
    </row>
    <row r="7" spans="2:17" ht="24.15" customHeight="1" thickBot="1">
      <c r="B7" s="156" t="s">
        <v>149</v>
      </c>
      <c r="C7" s="285"/>
      <c r="D7" s="165" t="e">
        <f>INDEX('Voltage Loopup Table'!B2:B8,MATCH(C7,'Voltage Loopup Table'!A2:A8,0),1)</f>
        <v>#N/A</v>
      </c>
      <c r="E7" s="166">
        <f>IFERROR((D5/D7)*C6,0)</f>
        <v>0</v>
      </c>
      <c r="F7" s="136"/>
      <c r="G7" s="157" t="s">
        <v>174</v>
      </c>
      <c r="H7" s="284"/>
      <c r="I7" s="158"/>
      <c r="J7" s="204">
        <f>H7</f>
        <v>0</v>
      </c>
      <c r="K7" s="3"/>
      <c r="L7" s="3"/>
      <c r="M7" s="3"/>
      <c r="N7" s="2"/>
      <c r="O7" s="5"/>
      <c r="P7" s="137"/>
      <c r="Q7" s="3"/>
    </row>
    <row r="8" spans="2:17" ht="23.7" customHeight="1" thickBot="1">
      <c r="B8" s="154"/>
      <c r="C8" s="169"/>
      <c r="D8" s="170"/>
      <c r="E8" s="171"/>
      <c r="F8" s="136"/>
      <c r="G8" s="193"/>
      <c r="H8" s="278"/>
      <c r="I8" s="174"/>
      <c r="J8" s="277"/>
      <c r="K8" s="3"/>
      <c r="L8" s="3"/>
      <c r="M8" s="2"/>
      <c r="N8" s="2"/>
      <c r="O8" s="5"/>
      <c r="P8" s="137"/>
      <c r="Q8" s="3"/>
    </row>
    <row r="9" spans="2:17" ht="35.4" thickBot="1">
      <c r="B9" s="131" t="s">
        <v>10</v>
      </c>
      <c r="C9" s="288"/>
      <c r="D9" s="132">
        <f>C9*1000</f>
        <v>0</v>
      </c>
      <c r="E9" s="163"/>
      <c r="F9" s="10"/>
      <c r="G9" s="328" t="s">
        <v>175</v>
      </c>
      <c r="H9" s="291" t="s">
        <v>155</v>
      </c>
      <c r="I9" s="283">
        <f>IF((H9="Yes"), 1, 0)</f>
        <v>0</v>
      </c>
      <c r="J9" s="160"/>
      <c r="K9" s="4"/>
      <c r="L9" s="4"/>
      <c r="M9" s="5"/>
      <c r="N9" s="3"/>
      <c r="O9" s="3"/>
      <c r="P9" s="137"/>
      <c r="Q9" s="3"/>
    </row>
    <row r="10" spans="2:17" ht="24.15" customHeight="1" thickBot="1">
      <c r="B10" s="134" t="s">
        <v>11</v>
      </c>
      <c r="C10" s="287"/>
      <c r="D10" s="135"/>
      <c r="E10" s="172"/>
      <c r="F10" s="10"/>
      <c r="G10" s="273" t="s">
        <v>176</v>
      </c>
      <c r="H10" s="274">
        <f>E23</f>
        <v>300</v>
      </c>
      <c r="I10" s="275">
        <f>INDEX('Wire Size Chart'!E2:E31,MATCH(H10,'Wire Size Chart'!F2:F31,-1),1)</f>
        <v>0.84</v>
      </c>
      <c r="J10" s="276">
        <f>IFERROR(((3.14*((I10/2)^2))*I9),0)</f>
        <v>0</v>
      </c>
      <c r="K10" s="4"/>
      <c r="L10" s="4"/>
      <c r="M10" s="2"/>
      <c r="N10" s="2"/>
      <c r="O10" s="138"/>
      <c r="P10" s="139"/>
      <c r="Q10" s="4"/>
    </row>
    <row r="11" spans="2:17" ht="24.15" customHeight="1" thickBot="1">
      <c r="B11" s="156" t="s">
        <v>150</v>
      </c>
      <c r="C11" s="285"/>
      <c r="D11" s="165" t="e">
        <f>INDEX('Voltage Loopup Table'!B2:B8,MATCH(C11,'Voltage Loopup Table'!A2:A8,0),1)</f>
        <v>#N/A</v>
      </c>
      <c r="E11" s="166">
        <f>IFERROR((D9/D11)*C10,0)</f>
        <v>0</v>
      </c>
      <c r="F11" s="10"/>
      <c r="G11" s="279" t="s">
        <v>173</v>
      </c>
      <c r="H11" s="280" t="str">
        <f>INDEX('Wire Size Chart'!D2:D31,MATCH(H10,'Wire Size Chart'!F2:F31,-1),1)</f>
        <v>300 MCM / kCMIL</v>
      </c>
      <c r="I11" s="281"/>
      <c r="J11" s="282"/>
      <c r="K11" s="4"/>
      <c r="L11" s="4"/>
      <c r="M11" s="5"/>
      <c r="N11" s="5"/>
      <c r="O11" s="138"/>
      <c r="P11" s="139"/>
      <c r="Q11" s="4"/>
    </row>
    <row r="12" spans="2:17" ht="24.15" customHeight="1">
      <c r="B12" s="173"/>
      <c r="C12" s="174"/>
      <c r="D12" s="175"/>
      <c r="E12" s="176"/>
      <c r="F12" s="10"/>
      <c r="G12" s="256"/>
      <c r="J12" s="257"/>
      <c r="K12" s="4"/>
      <c r="L12" s="4"/>
      <c r="M12" s="4"/>
      <c r="N12" s="4"/>
      <c r="O12" s="4"/>
      <c r="P12" s="139"/>
      <c r="Q12" s="4"/>
    </row>
    <row r="13" spans="2:17" ht="24.15" customHeight="1">
      <c r="B13" s="131" t="s">
        <v>12</v>
      </c>
      <c r="C13" s="288"/>
      <c r="D13" s="132">
        <f>C13*1000</f>
        <v>0</v>
      </c>
      <c r="E13" s="163"/>
      <c r="F13" s="10"/>
      <c r="G13" s="256"/>
      <c r="J13" s="257"/>
      <c r="K13" s="4"/>
      <c r="L13" s="4"/>
      <c r="M13" s="4"/>
      <c r="N13" s="4"/>
      <c r="O13" s="4"/>
      <c r="P13" s="139"/>
      <c r="Q13" s="4"/>
    </row>
    <row r="14" spans="2:17" ht="24.15" customHeight="1">
      <c r="B14" s="134" t="s">
        <v>13</v>
      </c>
      <c r="C14" s="287"/>
      <c r="D14" s="135"/>
      <c r="E14" s="172"/>
      <c r="F14" s="10"/>
      <c r="G14" s="256"/>
      <c r="J14" s="257"/>
      <c r="K14" s="4"/>
      <c r="L14" s="4"/>
      <c r="M14" s="4"/>
      <c r="N14" s="4"/>
      <c r="O14" s="4"/>
      <c r="P14" s="139"/>
      <c r="Q14" s="4"/>
    </row>
    <row r="15" spans="2:17" ht="24.15" customHeight="1" thickBot="1">
      <c r="B15" s="156" t="s">
        <v>151</v>
      </c>
      <c r="C15" s="285"/>
      <c r="D15" s="165" t="e">
        <f>INDEX('Voltage Loopup Table'!B2:B8,MATCH(C15,'Voltage Loopup Table'!A2:A8,0),1)</f>
        <v>#N/A</v>
      </c>
      <c r="E15" s="166">
        <f>IFERROR((D13/D15)*C14,0)</f>
        <v>0</v>
      </c>
      <c r="F15" s="10"/>
      <c r="G15" s="194"/>
      <c r="H15" s="10"/>
      <c r="I15" s="10"/>
      <c r="J15" s="164"/>
      <c r="K15" s="4"/>
      <c r="L15" s="4"/>
      <c r="M15" s="4"/>
      <c r="N15" s="4"/>
      <c r="O15" s="4"/>
      <c r="P15" s="139"/>
      <c r="Q15" s="4"/>
    </row>
    <row r="16" spans="2:17" ht="24.15" customHeight="1" thickBot="1">
      <c r="B16" s="177" t="s">
        <v>14</v>
      </c>
      <c r="C16" s="158"/>
      <c r="D16" s="178"/>
      <c r="E16" s="219">
        <f>IFERROR(E7+E11+E15, 0)</f>
        <v>0</v>
      </c>
      <c r="F16" s="10"/>
      <c r="G16" s="194"/>
      <c r="H16" s="10"/>
      <c r="I16" s="10"/>
      <c r="J16" s="164"/>
      <c r="K16" s="4"/>
      <c r="L16" s="4"/>
      <c r="M16" s="4"/>
      <c r="N16" s="4"/>
      <c r="O16" s="4"/>
      <c r="P16" s="139"/>
      <c r="Q16" s="4"/>
    </row>
    <row r="17" spans="2:257" ht="24.15" customHeight="1">
      <c r="B17" s="179" t="s">
        <v>15</v>
      </c>
      <c r="C17" s="174"/>
      <c r="D17" s="175"/>
      <c r="E17" s="176"/>
      <c r="F17" s="10"/>
      <c r="G17" s="194"/>
      <c r="H17" s="10"/>
      <c r="I17" s="10"/>
      <c r="J17" s="164"/>
      <c r="K17" s="4"/>
      <c r="L17" s="4"/>
      <c r="M17" s="4"/>
      <c r="N17" s="4"/>
      <c r="O17" s="4"/>
      <c r="P17" s="139"/>
      <c r="Q17" s="4"/>
    </row>
    <row r="18" spans="2:257" ht="37.799999999999997" customHeight="1" thickBot="1">
      <c r="B18" s="180" t="s">
        <v>16</v>
      </c>
      <c r="C18" s="289">
        <v>300</v>
      </c>
      <c r="D18" s="181"/>
      <c r="E18" s="208">
        <f>C18</f>
        <v>300</v>
      </c>
      <c r="F18" s="10"/>
      <c r="G18" s="194"/>
      <c r="H18" s="10"/>
      <c r="I18" s="10"/>
      <c r="J18" s="164"/>
      <c r="K18" s="4"/>
      <c r="L18" s="4"/>
      <c r="M18" s="4"/>
      <c r="N18" s="4"/>
      <c r="O18" s="4"/>
      <c r="P18" s="139"/>
      <c r="Q18" s="4"/>
    </row>
    <row r="19" spans="2:257" ht="24.15" customHeight="1" thickBot="1">
      <c r="B19" s="182" t="s">
        <v>17</v>
      </c>
      <c r="C19" s="183"/>
      <c r="D19" s="183"/>
      <c r="E19" s="209">
        <f>IFERROR(E18/E16,0)</f>
        <v>0</v>
      </c>
      <c r="F19" s="10"/>
      <c r="G19" s="194"/>
      <c r="H19" s="10"/>
      <c r="I19" s="10"/>
      <c r="J19" s="164"/>
      <c r="K19" s="4"/>
      <c r="L19" s="4"/>
      <c r="M19" s="4"/>
      <c r="N19" s="4"/>
      <c r="O19" s="4"/>
      <c r="P19" s="139"/>
      <c r="Q19" s="4"/>
    </row>
    <row r="20" spans="2:257" ht="24.15" customHeight="1">
      <c r="B20" s="179" t="s">
        <v>18</v>
      </c>
      <c r="C20" s="184"/>
      <c r="D20" s="185"/>
      <c r="E20" s="176"/>
      <c r="F20" s="10"/>
      <c r="G20" s="194"/>
      <c r="H20" s="10"/>
      <c r="I20" s="10"/>
      <c r="J20" s="164"/>
      <c r="K20" s="4"/>
      <c r="L20" s="4"/>
      <c r="M20" s="4"/>
      <c r="N20" s="4"/>
      <c r="O20" s="4"/>
      <c r="P20" s="139"/>
      <c r="Q20" s="4"/>
    </row>
    <row r="21" spans="2:257" ht="24.15" customHeight="1" thickBot="1">
      <c r="B21" s="186" t="s">
        <v>19</v>
      </c>
      <c r="C21" s="290"/>
      <c r="D21" s="187"/>
      <c r="E21" s="218">
        <f>IFERROR(C21/1.5,0)</f>
        <v>0</v>
      </c>
      <c r="F21" s="10"/>
      <c r="G21" s="194"/>
      <c r="H21" s="10"/>
      <c r="I21" s="10"/>
      <c r="J21" s="164"/>
      <c r="K21" s="4"/>
      <c r="L21" s="4"/>
      <c r="M21" s="4"/>
      <c r="N21" s="4"/>
      <c r="O21" s="4"/>
      <c r="P21" s="139"/>
      <c r="Q21" s="4"/>
    </row>
    <row r="22" spans="2:257" ht="24.15" customHeight="1" thickBot="1">
      <c r="B22" s="198"/>
      <c r="C22" s="199"/>
      <c r="D22" s="199"/>
      <c r="E22" s="160"/>
      <c r="F22" s="10"/>
      <c r="G22" s="195"/>
      <c r="H22" s="196"/>
      <c r="I22" s="196"/>
      <c r="J22" s="197"/>
      <c r="K22" s="4"/>
      <c r="L22" s="4"/>
      <c r="M22" s="4"/>
      <c r="N22" s="4"/>
      <c r="O22" s="4"/>
      <c r="P22" s="139"/>
      <c r="Q22" s="4"/>
    </row>
    <row r="23" spans="2:257" ht="24.15" customHeight="1" thickBot="1">
      <c r="B23" s="188" t="s">
        <v>20</v>
      </c>
      <c r="C23" s="189"/>
      <c r="D23" s="189"/>
      <c r="E23" s="190">
        <f>MAX(E16,E18,E21)</f>
        <v>300</v>
      </c>
      <c r="F23" s="10"/>
      <c r="G23" s="191" t="s">
        <v>21</v>
      </c>
      <c r="H23" s="192"/>
      <c r="I23" s="272"/>
      <c r="J23" s="206">
        <f>MAX(J5,J7,J10)</f>
        <v>0.76929999999999998</v>
      </c>
      <c r="K23" s="4"/>
      <c r="L23" s="4"/>
      <c r="M23" s="4"/>
      <c r="N23" s="4"/>
      <c r="O23" s="140"/>
      <c r="P23" s="139"/>
      <c r="Q23" s="4"/>
    </row>
    <row r="24" spans="2:257" ht="24.15" customHeight="1" thickBot="1">
      <c r="B24" s="141"/>
      <c r="C24" s="10"/>
      <c r="D24" s="10"/>
      <c r="E24" s="142"/>
      <c r="F24" s="10"/>
      <c r="G24" s="143"/>
      <c r="H24" s="144"/>
      <c r="I24" s="10"/>
      <c r="J24" s="145"/>
      <c r="K24" s="4"/>
      <c r="L24" s="4"/>
      <c r="M24" s="4"/>
      <c r="N24" s="4"/>
      <c r="O24" s="140"/>
      <c r="P24" s="139"/>
      <c r="Q24" s="4"/>
    </row>
    <row r="25" spans="2:257" ht="35.4" thickBot="1">
      <c r="B25" s="151" t="s">
        <v>22</v>
      </c>
      <c r="C25" s="200"/>
      <c r="D25" s="200"/>
      <c r="E25" s="201"/>
      <c r="F25" s="10"/>
      <c r="G25" s="151" t="s">
        <v>23</v>
      </c>
      <c r="H25" s="200"/>
      <c r="I25" s="159"/>
      <c r="J25" s="202"/>
      <c r="K25" s="2"/>
      <c r="L25" s="129"/>
      <c r="M25" s="129"/>
      <c r="N25" s="129"/>
      <c r="O25" s="129"/>
      <c r="P25" s="129"/>
      <c r="Q25" s="129"/>
    </row>
    <row r="26" spans="2:257" ht="51.6" customHeight="1">
      <c r="B26" s="210"/>
      <c r="C26" s="146"/>
      <c r="D26" s="146"/>
      <c r="E26" s="142"/>
      <c r="F26" s="10"/>
      <c r="G26" s="147"/>
      <c r="H26" s="146"/>
      <c r="I26" s="10"/>
      <c r="J26" s="147"/>
      <c r="K26" s="2"/>
      <c r="IR26" s="129"/>
      <c r="IS26" s="129"/>
      <c r="IT26" s="129"/>
      <c r="IU26" s="129"/>
      <c r="IV26" s="129"/>
      <c r="IW26" s="129"/>
    </row>
    <row r="27" spans="2:257" ht="51.6" customHeight="1">
      <c r="B27" s="147"/>
      <c r="C27" s="10"/>
      <c r="D27" s="10"/>
      <c r="E27" s="142"/>
      <c r="F27" s="10"/>
      <c r="G27" s="143"/>
      <c r="H27" s="144"/>
      <c r="I27" s="10"/>
      <c r="J27" s="145"/>
      <c r="K27" s="2"/>
      <c r="IR27" s="129"/>
      <c r="IS27" s="129"/>
      <c r="IT27" s="129"/>
      <c r="IU27" s="129"/>
      <c r="IV27" s="129"/>
      <c r="IW27" s="129"/>
    </row>
    <row r="28" spans="2:257" ht="51.6" customHeight="1">
      <c r="B28" s="147"/>
      <c r="C28" s="10"/>
      <c r="D28" s="10"/>
      <c r="E28" s="142"/>
      <c r="F28" s="10"/>
      <c r="G28" s="143"/>
      <c r="H28" s="144"/>
      <c r="I28" s="10"/>
      <c r="J28" s="145"/>
      <c r="K28" s="3"/>
      <c r="IR28" s="129"/>
      <c r="IS28" s="129"/>
      <c r="IT28" s="129"/>
      <c r="IU28" s="129"/>
      <c r="IV28" s="129"/>
      <c r="IW28" s="129"/>
    </row>
    <row r="29" spans="2:257" ht="51.6" customHeight="1">
      <c r="B29" s="147"/>
      <c r="C29" s="10"/>
      <c r="D29" s="10"/>
      <c r="E29" s="142"/>
      <c r="F29" s="10"/>
      <c r="G29" s="143"/>
      <c r="H29" s="144"/>
      <c r="I29" s="10"/>
      <c r="J29" s="145"/>
      <c r="K29" s="2"/>
      <c r="IR29" s="129"/>
      <c r="IS29" s="129"/>
      <c r="IT29" s="129"/>
      <c r="IU29" s="129"/>
      <c r="IV29" s="129"/>
      <c r="IW29" s="129"/>
    </row>
    <row r="30" spans="2:257" ht="17.399999999999999">
      <c r="B30" s="147"/>
      <c r="C30" s="10"/>
      <c r="D30" s="10"/>
      <c r="E30" s="142"/>
      <c r="F30" s="10"/>
      <c r="G30" s="143"/>
      <c r="H30" s="144"/>
      <c r="I30" s="10"/>
      <c r="J30" s="145"/>
      <c r="K30" s="5"/>
      <c r="IR30" s="129"/>
      <c r="IS30" s="129"/>
      <c r="IT30" s="129"/>
      <c r="IU30" s="129"/>
      <c r="IV30" s="129"/>
      <c r="IW30" s="129"/>
    </row>
    <row r="31" spans="2:257" ht="51.6" customHeight="1">
      <c r="B31" s="147"/>
      <c r="C31" s="10"/>
      <c r="D31" s="10"/>
      <c r="E31" s="142"/>
      <c r="F31" s="10"/>
      <c r="G31" s="143"/>
      <c r="H31" s="144"/>
      <c r="I31" s="10"/>
      <c r="J31" s="145"/>
      <c r="K31" s="2"/>
      <c r="IR31" s="129"/>
      <c r="IS31" s="129"/>
      <c r="IT31" s="129"/>
      <c r="IU31" s="129"/>
      <c r="IV31" s="129"/>
      <c r="IW31" s="129"/>
    </row>
    <row r="32" spans="2:257" ht="17.399999999999999">
      <c r="B32" s="147"/>
      <c r="C32" s="10"/>
      <c r="D32" s="10"/>
      <c r="E32" s="142"/>
      <c r="F32" s="10"/>
      <c r="G32" s="143"/>
      <c r="H32" s="144"/>
      <c r="I32" s="10"/>
      <c r="J32" s="145"/>
      <c r="K32" s="5"/>
      <c r="IR32" s="129"/>
      <c r="IS32" s="129"/>
      <c r="IT32" s="129"/>
      <c r="IU32" s="129"/>
      <c r="IV32" s="129"/>
      <c r="IW32" s="129"/>
    </row>
    <row r="33" spans="2:257" ht="17.399999999999999">
      <c r="B33" s="147"/>
      <c r="C33" s="10"/>
      <c r="D33" s="10"/>
      <c r="E33" s="142"/>
      <c r="F33" s="10"/>
      <c r="G33" s="143"/>
      <c r="H33" s="144"/>
      <c r="I33" s="10"/>
      <c r="J33" s="145"/>
      <c r="K33" s="5"/>
      <c r="IR33" s="129"/>
      <c r="IS33" s="129"/>
      <c r="IT33" s="129"/>
      <c r="IU33" s="129"/>
      <c r="IV33" s="129"/>
      <c r="IW33" s="129"/>
    </row>
  </sheetData>
  <sheetProtection password="EB59" sheet="1" objects="1" scenarios="1"/>
  <dataValidations count="1">
    <dataValidation type="list" allowBlank="1" showInputMessage="1" showErrorMessage="1" sqref="H9">
      <formula1>"Yes, No"</formula1>
    </dataValidation>
  </dataValidations>
  <pageMargins left="0.70000004768371582" right="0.70000004768371582" top="0.75" bottom="0.75" header="0.30000001192092896" footer="0.30000001192092896"/>
  <pageSetup orientation="landscape" useFirstPageNumber="1"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'Voltage Loopup Table'!$A$2:$A$8</xm:f>
          </x14:formula1>
          <xm:sqref>C11 C7 C15</xm:sqref>
        </x14:dataValidation>
        <x14:dataValidation type="list" showInputMessage="1" showErrorMessage="1">
          <x14:formula1>
            <xm:f>'Wire Size Chart'!A2:A31</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zoomScale="50" zoomScaleNormal="50" workbookViewId="0">
      <selection activeCell="F4" sqref="F4"/>
    </sheetView>
  </sheetViews>
  <sheetFormatPr defaultRowHeight="13.8"/>
  <cols>
    <col min="1" max="1" width="20.8984375" bestFit="1" customWidth="1"/>
    <col min="2" max="2" width="32.69921875" bestFit="1" customWidth="1"/>
    <col min="3" max="3" width="23.8984375" bestFit="1" customWidth="1"/>
    <col min="4" max="4" width="40.8984375" customWidth="1"/>
    <col min="5" max="5" width="39.296875" hidden="1" customWidth="1"/>
    <col min="6" max="6" width="29.69921875" bestFit="1" customWidth="1"/>
    <col min="7" max="7" width="57.5" hidden="1" customWidth="1"/>
    <col min="8" max="8" width="126.09765625" hidden="1" customWidth="1"/>
    <col min="9" max="9" width="35.5" customWidth="1"/>
    <col min="10" max="10" width="27.59765625" customWidth="1"/>
  </cols>
  <sheetData>
    <row r="2" spans="1:11" ht="14.4" thickBot="1"/>
    <row r="3" spans="1:11" ht="48" thickTop="1" thickBot="1">
      <c r="A3" s="312" t="s">
        <v>24</v>
      </c>
      <c r="B3" s="250" t="s">
        <v>25</v>
      </c>
      <c r="C3" s="313" t="s">
        <v>26</v>
      </c>
      <c r="D3" s="224" t="s">
        <v>27</v>
      </c>
      <c r="E3" s="224" t="s">
        <v>28</v>
      </c>
      <c r="F3" s="224" t="s">
        <v>29</v>
      </c>
      <c r="G3" s="251" t="s">
        <v>178</v>
      </c>
      <c r="H3" s="251" t="s">
        <v>177</v>
      </c>
      <c r="I3" s="251" t="s">
        <v>179</v>
      </c>
      <c r="J3" s="250" t="s">
        <v>142</v>
      </c>
    </row>
    <row r="4" spans="1:11" ht="26.4">
      <c r="A4" s="300"/>
      <c r="B4" s="317" t="s">
        <v>30</v>
      </c>
      <c r="C4" s="321" t="s">
        <v>31</v>
      </c>
      <c r="D4" s="225" t="s">
        <v>32</v>
      </c>
      <c r="E4" s="226" t="b">
        <f>IFERROR('CT Selection Calculation'!B38, FALSE)</f>
        <v>1</v>
      </c>
      <c r="F4" s="227" t="str">
        <f>IFERROR('CT Selection Calculation'!B39,FALSE)</f>
        <v>CTS-1250-300</v>
      </c>
      <c r="G4" s="253">
        <f>IFERROR(('CT Selection Calculation'!B1/'CT Selection Calculation'!B33),0)</f>
        <v>1</v>
      </c>
      <c r="H4" s="253">
        <f>IFERROR(('CT Selection Calculation'!D1/'CT Selection Calculation'!D33),0)</f>
        <v>0.54705777777777775</v>
      </c>
      <c r="I4" s="253" t="b">
        <f>IF(AND(G4&gt;0.75,H4&lt;0.9),TRUE, FALSE)</f>
        <v>1</v>
      </c>
      <c r="J4" s="228" t="s">
        <v>155</v>
      </c>
      <c r="K4" s="299"/>
    </row>
    <row r="5" spans="1:11" ht="26.4">
      <c r="A5" s="301"/>
      <c r="B5" s="318" t="s">
        <v>30</v>
      </c>
      <c r="C5" s="322" t="s">
        <v>34</v>
      </c>
      <c r="D5" s="213" t="s">
        <v>35</v>
      </c>
      <c r="E5" s="214" t="b">
        <f>IFERROR('CT Selection Calculation'!B29, FALSE)</f>
        <v>1</v>
      </c>
      <c r="F5" s="216" t="str">
        <f>IFERROR('CT Selection Calculation'!B30,FALSE)</f>
        <v>CTS-2000-400</v>
      </c>
      <c r="G5" s="310">
        <f>IFERROR(('CT Selection Calculation'!B1/'CT Selection Calculation'!B24),0)</f>
        <v>0.75</v>
      </c>
      <c r="H5" s="310">
        <f>IFERROR(('CT Selection Calculation'!D1/'CT Selection Calculation'!D24),0)</f>
        <v>0.21369444444444444</v>
      </c>
      <c r="I5" s="310" t="b">
        <f t="shared" ref="I5:I7" si="0">IF(AND(G5&gt;0.75,H5&lt;0.9),TRUE, FALSE)</f>
        <v>0</v>
      </c>
      <c r="J5" s="229" t="s">
        <v>155</v>
      </c>
    </row>
    <row r="6" spans="1:11" ht="26.4">
      <c r="A6" s="302"/>
      <c r="B6" s="318" t="s">
        <v>30</v>
      </c>
      <c r="C6" s="323" t="s">
        <v>37</v>
      </c>
      <c r="D6" s="213" t="s">
        <v>38</v>
      </c>
      <c r="E6" s="217" t="b">
        <f>IFERROR('CT Selection Calculation'!B47,FALSE)</f>
        <v>0</v>
      </c>
      <c r="F6" s="215" t="b">
        <f>IFERROR('CT Selection Calculation'!B48, FALSE)</f>
        <v>0</v>
      </c>
      <c r="G6" s="310">
        <f>IFERROR(('CT Selection Calculation'!B1/'CT Selection Calculation'!B42),0)</f>
        <v>0</v>
      </c>
      <c r="H6" s="310">
        <f>IFERROR(('CT Selection Calculation'!D1/'CT Selection Calculation'!D42),0)</f>
        <v>0</v>
      </c>
      <c r="I6" s="310" t="b">
        <f t="shared" si="0"/>
        <v>0</v>
      </c>
      <c r="J6" s="229" t="s">
        <v>155</v>
      </c>
    </row>
    <row r="7" spans="1:11" ht="27" thickBot="1">
      <c r="A7" s="303"/>
      <c r="B7" s="319" t="s">
        <v>30</v>
      </c>
      <c r="C7" s="324" t="s">
        <v>40</v>
      </c>
      <c r="D7" s="231" t="s">
        <v>41</v>
      </c>
      <c r="E7" s="308" t="b">
        <f>IFERROR('CT Selection Calculation'!B56,FALSE)</f>
        <v>0</v>
      </c>
      <c r="F7" s="309" t="b">
        <f>IFERROR('CT Selection Calculation'!B57,FALSE)</f>
        <v>0</v>
      </c>
      <c r="G7" s="311">
        <f>IFERROR(('CT Selection Calculation'!B1/'CT Selection Calculation'!B51),0)</f>
        <v>0</v>
      </c>
      <c r="H7" s="311">
        <f>IFERROR(('CT Selection Calculation'!D1/'CT Selection Calculation'!D51),0)</f>
        <v>0</v>
      </c>
      <c r="I7" s="311" t="b">
        <f t="shared" si="0"/>
        <v>0</v>
      </c>
      <c r="J7" s="234" t="s">
        <v>155</v>
      </c>
    </row>
    <row r="8" spans="1:11" ht="16.8" thickTop="1" thickBot="1">
      <c r="A8" s="230" t="s">
        <v>43</v>
      </c>
      <c r="B8" s="320"/>
      <c r="C8" s="325"/>
      <c r="D8" s="304"/>
      <c r="E8" s="305"/>
      <c r="F8" s="306"/>
      <c r="G8" s="294"/>
      <c r="H8" s="294"/>
      <c r="I8" s="294"/>
      <c r="J8" s="307"/>
    </row>
    <row r="9" spans="1:11" ht="27" thickTop="1">
      <c r="A9" s="295"/>
      <c r="B9" s="317" t="s">
        <v>44</v>
      </c>
      <c r="C9" s="326" t="s">
        <v>45</v>
      </c>
      <c r="D9" s="225" t="s">
        <v>46</v>
      </c>
      <c r="E9" s="297" t="b">
        <f>IFERROR('CT Selection Calculation'!B9,FALSE)</f>
        <v>1</v>
      </c>
      <c r="F9" s="298" t="str">
        <f>IFERROR('CT Selection Calculation'!B10,FALSE)</f>
        <v>H6810-300A-.3V</v>
      </c>
      <c r="G9" s="253">
        <f>IFERROR(('CT Selection Calculation'!B1/'CT Selection Calculation'!B4),0)</f>
        <v>1</v>
      </c>
      <c r="H9" s="253">
        <f>IFERROR(('CT Selection Calculation'!D1/'CT Selection Calculation'!D4),0)</f>
        <v>0.54793447293447295</v>
      </c>
      <c r="I9" s="253" t="b">
        <f t="shared" ref="I9:I10" si="1">IF(AND(G9&gt;0.75,H9&lt;0.9),TRUE, FALSE)</f>
        <v>1</v>
      </c>
      <c r="J9" s="228" t="s">
        <v>155</v>
      </c>
    </row>
    <row r="10" spans="1:11" ht="27" thickBot="1">
      <c r="A10" s="296"/>
      <c r="B10" s="319" t="s">
        <v>47</v>
      </c>
      <c r="C10" s="327" t="s">
        <v>48</v>
      </c>
      <c r="D10" s="231" t="s">
        <v>49</v>
      </c>
      <c r="E10" s="232" t="b">
        <f>IFERROR('CT Selection Calculation'!B19,FALSE)</f>
        <v>1</v>
      </c>
      <c r="F10" s="233" t="str">
        <f>IFERROR('CT Selection Calculation'!B20,FALSE)</f>
        <v>MSCT2</v>
      </c>
      <c r="G10" s="311">
        <f>IFERROR(('CT Selection Calculation'!B1/'CT Selection Calculation'!B14),0)</f>
        <v>0.5</v>
      </c>
      <c r="H10" s="311">
        <f>IFERROR(('CT Selection Calculation'!D1/'CT Selection Calculation'!D14),0)</f>
        <v>0.54705777777777775</v>
      </c>
      <c r="I10" s="311" t="b">
        <f t="shared" si="1"/>
        <v>0</v>
      </c>
      <c r="J10" s="234" t="s">
        <v>155</v>
      </c>
    </row>
    <row r="11" spans="1:11" ht="15.6">
      <c r="A11" s="223"/>
      <c r="B11" s="2"/>
      <c r="C11" s="220"/>
      <c r="D11" s="221"/>
      <c r="E11" s="314"/>
      <c r="F11" s="315"/>
      <c r="G11" s="222"/>
      <c r="H11" s="222"/>
      <c r="I11" s="222"/>
    </row>
    <row r="12" spans="1:11" ht="16.2" thickBot="1">
      <c r="A12" s="223"/>
      <c r="B12" s="2"/>
      <c r="C12" s="220"/>
      <c r="D12" s="221"/>
      <c r="E12" s="252"/>
      <c r="F12" s="252"/>
      <c r="G12" s="222"/>
      <c r="H12" s="222"/>
      <c r="I12" s="222"/>
    </row>
    <row r="13" spans="1:11" ht="28.2" customHeight="1" thickBot="1">
      <c r="C13" s="329" t="s">
        <v>143</v>
      </c>
      <c r="D13" s="330"/>
      <c r="E13" s="129"/>
      <c r="F13" s="331"/>
      <c r="G13" s="332"/>
      <c r="H13" s="332"/>
      <c r="I13" s="332"/>
      <c r="J13" s="333"/>
    </row>
    <row r="14" spans="1:11" ht="28.2" customHeight="1">
      <c r="C14" s="247"/>
      <c r="G14" s="254"/>
      <c r="H14" s="254"/>
      <c r="I14" s="254"/>
    </row>
    <row r="15" spans="1:11" ht="28.8" customHeight="1" thickBot="1">
      <c r="C15" s="247"/>
      <c r="G15" s="252"/>
      <c r="H15" s="252"/>
      <c r="I15" s="252"/>
    </row>
    <row r="16" spans="1:11" ht="28.8" customHeight="1" thickBot="1">
      <c r="G16" s="255"/>
      <c r="H16" s="255"/>
      <c r="I16" s="316"/>
      <c r="J16" s="142"/>
    </row>
    <row r="17" spans="3:4" ht="30" customHeight="1">
      <c r="D17" s="212"/>
    </row>
    <row r="20" spans="3:4">
      <c r="C20" s="211"/>
    </row>
  </sheetData>
  <sheetProtection password="EB59" sheet="1" objects="1" scenarios="1"/>
  <mergeCells count="2">
    <mergeCell ref="C13:D13"/>
    <mergeCell ref="F13:J13"/>
  </mergeCells>
  <conditionalFormatting sqref="E4:E7 E9:E10">
    <cfRule type="cellIs" dxfId="37" priority="42" operator="equal">
      <formula>FALSE</formula>
    </cfRule>
    <cfRule type="cellIs" dxfId="36" priority="43" operator="equal">
      <formula>TRUE</formula>
    </cfRule>
  </conditionalFormatting>
  <conditionalFormatting sqref="G6">
    <cfRule type="expression" dxfId="35" priority="40">
      <formula>$G$6&lt;74%</formula>
    </cfRule>
    <cfRule type="expression" dxfId="34" priority="41">
      <formula>$G$6&gt;75%</formula>
    </cfRule>
  </conditionalFormatting>
  <conditionalFormatting sqref="G4">
    <cfRule type="expression" dxfId="33" priority="38">
      <formula>$G$4&gt;75%</formula>
    </cfRule>
    <cfRule type="expression" dxfId="32" priority="39">
      <formula>$G$4&lt;74%</formula>
    </cfRule>
  </conditionalFormatting>
  <conditionalFormatting sqref="G5">
    <cfRule type="expression" dxfId="31" priority="36">
      <formula>$G$5&gt;75%</formula>
    </cfRule>
    <cfRule type="expression" dxfId="30" priority="37">
      <formula>$G$5&lt;74%</formula>
    </cfRule>
  </conditionalFormatting>
  <conditionalFormatting sqref="G7">
    <cfRule type="expression" dxfId="29" priority="34">
      <formula>$G$7&gt;75%</formula>
    </cfRule>
    <cfRule type="expression" dxfId="28" priority="35">
      <formula>$G$7&lt;74%</formula>
    </cfRule>
  </conditionalFormatting>
  <conditionalFormatting sqref="G9">
    <cfRule type="expression" dxfId="27" priority="32">
      <formula>$G$9&gt;75%</formula>
    </cfRule>
    <cfRule type="expression" dxfId="26" priority="33">
      <formula>$G$9&lt;74%</formula>
    </cfRule>
  </conditionalFormatting>
  <conditionalFormatting sqref="G10">
    <cfRule type="expression" dxfId="25" priority="30">
      <formula>$G$10&gt;75%</formula>
    </cfRule>
    <cfRule type="expression" dxfId="24" priority="31">
      <formula>$G$10&lt;74%</formula>
    </cfRule>
  </conditionalFormatting>
  <conditionalFormatting sqref="H4">
    <cfRule type="expression" dxfId="23" priority="28">
      <formula>$H$4&lt;90%</formula>
    </cfRule>
    <cfRule type="expression" dxfId="22" priority="29">
      <formula>$H$4&gt;91%</formula>
    </cfRule>
  </conditionalFormatting>
  <conditionalFormatting sqref="H5">
    <cfRule type="expression" dxfId="21" priority="26">
      <formula>$H$5&lt;90%</formula>
    </cfRule>
    <cfRule type="expression" dxfId="20" priority="27">
      <formula>$H$5&gt;91%</formula>
    </cfRule>
  </conditionalFormatting>
  <conditionalFormatting sqref="H6">
    <cfRule type="expression" dxfId="19" priority="24">
      <formula>$H$6&gt;91%</formula>
    </cfRule>
    <cfRule type="expression" dxfId="18" priority="25">
      <formula>$H$6&lt;90%</formula>
    </cfRule>
  </conditionalFormatting>
  <conditionalFormatting sqref="H7">
    <cfRule type="expression" dxfId="17" priority="22">
      <formula>$H$7&gt;91%</formula>
    </cfRule>
    <cfRule type="expression" dxfId="16" priority="23">
      <formula>$H$7&lt;90%</formula>
    </cfRule>
  </conditionalFormatting>
  <conditionalFormatting sqref="H9">
    <cfRule type="expression" dxfId="15" priority="20">
      <formula>$H$9&lt;90%</formula>
    </cfRule>
    <cfRule type="expression" dxfId="14" priority="21">
      <formula>$H$9&gt;91%</formula>
    </cfRule>
  </conditionalFormatting>
  <conditionalFormatting sqref="H10">
    <cfRule type="expression" dxfId="13" priority="18">
      <formula>$H$10&lt;90%</formula>
    </cfRule>
    <cfRule type="expression" dxfId="12" priority="19">
      <formula>$H$10&gt;91%</formula>
    </cfRule>
  </conditionalFormatting>
  <conditionalFormatting sqref="I4">
    <cfRule type="expression" dxfId="11" priority="11">
      <formula>$I$4=FALSE</formula>
    </cfRule>
    <cfRule type="expression" dxfId="10" priority="12">
      <formula>$I$4=TRUE</formula>
    </cfRule>
  </conditionalFormatting>
  <conditionalFormatting sqref="I5">
    <cfRule type="expression" dxfId="9" priority="9">
      <formula>$I$5=FALSE</formula>
    </cfRule>
    <cfRule type="expression" dxfId="8" priority="10">
      <formula>$I$5=TRUE</formula>
    </cfRule>
  </conditionalFormatting>
  <conditionalFormatting sqref="I6">
    <cfRule type="expression" dxfId="7" priority="7">
      <formula>$I$6=FALSE</formula>
    </cfRule>
    <cfRule type="expression" dxfId="6" priority="8">
      <formula>$I$6=TRUE</formula>
    </cfRule>
  </conditionalFormatting>
  <conditionalFormatting sqref="I7">
    <cfRule type="expression" dxfId="5" priority="5">
      <formula>$I$7=FALSE</formula>
    </cfRule>
    <cfRule type="expression" dxfId="4" priority="6">
      <formula>$I$7=TRUE</formula>
    </cfRule>
  </conditionalFormatting>
  <conditionalFormatting sqref="I9">
    <cfRule type="expression" dxfId="3" priority="3">
      <formula>$I$9=FALSE</formula>
    </cfRule>
    <cfRule type="expression" dxfId="2" priority="4">
      <formula>$I$9=TRUE</formula>
    </cfRule>
  </conditionalFormatting>
  <conditionalFormatting sqref="I10">
    <cfRule type="expression" dxfId="1" priority="1">
      <formula>$I$10=FALSE</formula>
    </cfRule>
    <cfRule type="expression" dxfId="0" priority="2">
      <formula>$I$10=TRUE</formula>
    </cfRule>
  </conditionalFormatting>
  <dataValidations count="1">
    <dataValidation type="list" allowBlank="1" showInputMessage="1" showErrorMessage="1" sqref="J4:J7 J9:J10">
      <formula1>"Yes, 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showGridLines="0" topLeftCell="A4" zoomScale="60" zoomScaleNormal="60" workbookViewId="0">
      <selection activeCell="D4" sqref="D4"/>
    </sheetView>
  </sheetViews>
  <sheetFormatPr defaultRowHeight="19.95" customHeight="1"/>
  <cols>
    <col min="1" max="1" width="98.3984375" style="1" customWidth="1"/>
    <col min="2" max="2" width="27.8984375" style="1" customWidth="1"/>
    <col min="3" max="3" width="39.296875" style="1" customWidth="1"/>
    <col min="4" max="4" width="17.59765625" style="1" customWidth="1"/>
    <col min="5" max="5" width="8.69921875" style="1" customWidth="1"/>
    <col min="6" max="256" width="10.296875" style="1" customWidth="1"/>
  </cols>
  <sheetData>
    <row r="1" spans="1:9" ht="21.9" customHeight="1">
      <c r="A1" s="6" t="s">
        <v>51</v>
      </c>
      <c r="B1" s="7">
        <f>'CT Data Entry Table '!E23</f>
        <v>300</v>
      </c>
      <c r="C1" s="6" t="s">
        <v>52</v>
      </c>
      <c r="D1" s="8">
        <f>'CT Data Entry Table '!J23</f>
        <v>0.76929999999999998</v>
      </c>
      <c r="E1" s="9"/>
      <c r="F1" s="11"/>
      <c r="G1" s="12"/>
      <c r="H1" s="12"/>
      <c r="I1" s="13"/>
    </row>
    <row r="2" spans="1:9" ht="13.8">
      <c r="A2" s="14"/>
      <c r="B2" s="15"/>
      <c r="C2" s="14"/>
      <c r="D2" s="15"/>
      <c r="E2" s="9"/>
      <c r="F2" s="16"/>
      <c r="G2" s="10"/>
      <c r="H2" s="10"/>
      <c r="I2" s="17"/>
    </row>
    <row r="3" spans="1:9" ht="23.4" customHeight="1">
      <c r="A3" s="18" t="s">
        <v>53</v>
      </c>
      <c r="B3" s="19"/>
      <c r="C3" s="19"/>
      <c r="D3" s="20"/>
      <c r="E3" s="21"/>
      <c r="F3" s="22"/>
      <c r="G3" s="23"/>
      <c r="H3" s="23"/>
      <c r="I3" s="24"/>
    </row>
    <row r="4" spans="1:9" ht="13.8">
      <c r="A4" s="25" t="s">
        <v>54</v>
      </c>
      <c r="B4" s="26">
        <f>INDEX('CT Sizing Table - Veris'!C1:C27,MATCH(B1,'CT Sizing Table - Veris'!C1:C27,-1),1)</f>
        <v>300</v>
      </c>
      <c r="C4" s="27" t="s">
        <v>55</v>
      </c>
      <c r="D4" s="28">
        <f>INDEX('CT Sizing Table - Veris'!E1:E27,MATCH(D1,'CT Sizing Table - Veris'!E1:E27,-1),1)</f>
        <v>1.4039999999999999</v>
      </c>
      <c r="E4" s="9"/>
      <c r="F4" s="16"/>
      <c r="G4" s="10"/>
      <c r="H4" s="10"/>
      <c r="I4" s="17"/>
    </row>
    <row r="5" spans="1:9" ht="13.8">
      <c r="A5" s="29"/>
      <c r="B5" s="30"/>
      <c r="C5" s="30"/>
      <c r="D5" s="31"/>
      <c r="E5" s="9"/>
      <c r="F5" s="16"/>
      <c r="G5" s="10"/>
      <c r="H5" s="10"/>
      <c r="I5" s="17"/>
    </row>
    <row r="6" spans="1:9" ht="22.8" customHeight="1">
      <c r="A6" s="32" t="s">
        <v>56</v>
      </c>
      <c r="B6" s="33" t="str">
        <f>INDEX('CT Sizing Table - Veris'!B2:B12,MATCH(B4,'CT Sizing Table - Veris'!C2:C12,0),FALSE)</f>
        <v>H6810</v>
      </c>
      <c r="C6" s="34"/>
      <c r="D6" s="35"/>
      <c r="E6" s="9"/>
      <c r="F6" s="16"/>
      <c r="G6" s="10"/>
      <c r="H6" s="10"/>
      <c r="I6" s="17"/>
    </row>
    <row r="7" spans="1:9" ht="22.8" customHeight="1">
      <c r="A7" s="32" t="s">
        <v>58</v>
      </c>
      <c r="B7" s="33" t="str">
        <f>INDEX('CT Sizing Table - Veris'!B2:B12,MATCH(D4,'CT Sizing Table - Veris'!E2:E12,0),FALSE)</f>
        <v>H6810</v>
      </c>
      <c r="C7" s="34"/>
      <c r="D7" s="36"/>
      <c r="E7" s="9"/>
      <c r="F7" s="16"/>
      <c r="G7" s="10"/>
      <c r="H7" s="10"/>
      <c r="I7" s="17"/>
    </row>
    <row r="8" spans="1:9" ht="13.8" customHeight="1">
      <c r="A8" s="37"/>
      <c r="B8" s="38"/>
      <c r="C8" s="39"/>
      <c r="D8" s="35"/>
      <c r="E8" s="9"/>
      <c r="F8" s="16"/>
      <c r="G8" s="10"/>
      <c r="H8" s="10"/>
      <c r="I8" s="17"/>
    </row>
    <row r="9" spans="1:9" ht="15.6">
      <c r="A9" s="40" t="s">
        <v>59</v>
      </c>
      <c r="B9" s="41" t="b">
        <f>B6=B7</f>
        <v>1</v>
      </c>
      <c r="C9" s="32"/>
      <c r="D9" s="35"/>
      <c r="E9" s="9"/>
      <c r="F9" s="16"/>
      <c r="G9" s="10"/>
      <c r="H9" s="10"/>
      <c r="I9" s="17"/>
    </row>
    <row r="10" spans="1:9" ht="22.2" customHeight="1">
      <c r="A10" s="42" t="s">
        <v>60</v>
      </c>
      <c r="B10" s="43" t="str">
        <f>IF(B9,INDEX('CT Sizing Table - Veris'!A2:A12,MATCH(B4,'CT Sizing Table - Veris'!C2:C12,0),FALSE),B8)</f>
        <v>H6810-300A-.3V</v>
      </c>
      <c r="C10" s="37"/>
      <c r="D10" s="44"/>
      <c r="E10" s="9"/>
      <c r="F10" s="16"/>
      <c r="G10" s="10"/>
      <c r="H10" s="10"/>
      <c r="I10" s="17"/>
    </row>
    <row r="11" spans="1:9" ht="13.8">
      <c r="A11" s="45"/>
      <c r="B11" s="45"/>
      <c r="C11" s="46"/>
      <c r="D11" s="46"/>
      <c r="E11" s="47"/>
      <c r="F11" s="16"/>
      <c r="G11" s="10"/>
      <c r="H11" s="10"/>
      <c r="I11" s="17"/>
    </row>
    <row r="12" spans="1:9" ht="13.8">
      <c r="A12" s="45"/>
      <c r="B12" s="45"/>
      <c r="C12" s="38"/>
      <c r="D12" s="38"/>
      <c r="E12" s="47"/>
      <c r="F12" s="16"/>
      <c r="G12" s="10"/>
      <c r="H12" s="10"/>
      <c r="I12" s="17"/>
    </row>
    <row r="13" spans="1:9" ht="23.4" customHeight="1">
      <c r="A13" s="18" t="s">
        <v>61</v>
      </c>
      <c r="B13" s="19"/>
      <c r="C13" s="19"/>
      <c r="D13" s="20"/>
      <c r="E13" s="21"/>
      <c r="F13" s="22"/>
      <c r="G13" s="23"/>
      <c r="H13" s="23"/>
      <c r="I13" s="24"/>
    </row>
    <row r="14" spans="1:9" ht="13.8">
      <c r="A14" s="25" t="s">
        <v>54</v>
      </c>
      <c r="B14" s="26">
        <f>INDEX('CT Sizing Table - Elkor'!B2:B5,MATCH(B1,'CT Sizing Table - Elkor'!B2:B5,-1),1)</f>
        <v>600</v>
      </c>
      <c r="C14" s="27" t="s">
        <v>55</v>
      </c>
      <c r="D14" s="28">
        <f>INDEX('CT Sizing Table - Elkor'!D2:D5,MATCH(D1,'CT Sizing Table - Elkor'!D2:D5,-1),1)</f>
        <v>1.40625</v>
      </c>
      <c r="E14" s="9"/>
      <c r="F14" s="16"/>
      <c r="G14" s="10"/>
      <c r="H14" s="10"/>
      <c r="I14" s="17"/>
    </row>
    <row r="15" spans="1:9" ht="13.8">
      <c r="A15" s="48"/>
      <c r="B15" s="46"/>
      <c r="C15" s="46"/>
      <c r="D15" s="49"/>
      <c r="E15" s="9"/>
      <c r="F15" s="16"/>
      <c r="G15" s="10"/>
      <c r="H15" s="10"/>
      <c r="I15" s="17"/>
    </row>
    <row r="16" spans="1:9" ht="13.8" customHeight="1">
      <c r="A16" s="32" t="s">
        <v>56</v>
      </c>
      <c r="B16" s="33" t="str">
        <f>INDEX('CT Sizing Table - Elkor'!A2:A5,MATCH(B14,'CT Sizing Table - Elkor'!B2:B5,-1),FALSE)</f>
        <v>MSCT2</v>
      </c>
      <c r="C16" s="39"/>
      <c r="D16" s="35"/>
      <c r="E16" s="9"/>
      <c r="F16" s="16"/>
      <c r="G16" s="10"/>
      <c r="H16" s="10"/>
      <c r="I16" s="17"/>
    </row>
    <row r="17" spans="1:9" ht="13.8" customHeight="1">
      <c r="A17" s="32" t="s">
        <v>58</v>
      </c>
      <c r="B17" s="33" t="str">
        <f>INDEX('CT Sizing Table - Elkor'!A2:A5,MATCH(D14,'CT Sizing Table - Elkor'!D2:D5,-1),FALSE)</f>
        <v>MSCT2</v>
      </c>
      <c r="C17" s="39"/>
      <c r="D17" s="35"/>
      <c r="E17" s="9"/>
      <c r="F17" s="16"/>
      <c r="G17" s="10"/>
      <c r="H17" s="10"/>
      <c r="I17" s="17"/>
    </row>
    <row r="18" spans="1:9" ht="13.8" customHeight="1">
      <c r="A18" s="37"/>
      <c r="B18" s="38"/>
      <c r="C18" s="39"/>
      <c r="D18" s="35"/>
      <c r="E18" s="9"/>
      <c r="F18" s="16"/>
      <c r="G18" s="10"/>
      <c r="H18" s="10"/>
      <c r="I18" s="17"/>
    </row>
    <row r="19" spans="1:9" ht="40.799999999999997" customHeight="1">
      <c r="A19" s="40" t="s">
        <v>62</v>
      </c>
      <c r="B19" s="41" t="b">
        <f>B16=B17</f>
        <v>1</v>
      </c>
      <c r="C19" s="32"/>
      <c r="D19" s="35"/>
      <c r="E19" s="9"/>
      <c r="F19" s="16"/>
      <c r="G19" s="10"/>
      <c r="H19" s="10"/>
      <c r="I19" s="17"/>
    </row>
    <row r="20" spans="1:9" ht="22.2" customHeight="1">
      <c r="A20" s="42" t="s">
        <v>63</v>
      </c>
      <c r="B20" s="43" t="str">
        <f>IF(B19,INDEX('CT Sizing Table - Elkor'!A2:A5,MATCH(B14,'CT Sizing Table - Elkor'!B2:B5,-1),FALSE),B18)</f>
        <v>MSCT2</v>
      </c>
      <c r="C20" s="37"/>
      <c r="D20" s="44"/>
      <c r="E20" s="9"/>
      <c r="F20" s="16"/>
      <c r="G20" s="10"/>
      <c r="H20" s="10"/>
      <c r="I20" s="17"/>
    </row>
    <row r="21" spans="1:9" ht="13.8" customHeight="1">
      <c r="A21" s="50"/>
      <c r="B21" s="50"/>
      <c r="C21" s="50"/>
      <c r="D21" s="50"/>
      <c r="E21" s="47"/>
      <c r="F21" s="16"/>
      <c r="G21" s="10"/>
      <c r="H21" s="10"/>
      <c r="I21" s="17"/>
    </row>
    <row r="22" spans="1:9" ht="13.8" customHeight="1">
      <c r="A22" s="51"/>
      <c r="B22" s="52"/>
      <c r="C22" s="52"/>
      <c r="D22" s="53"/>
      <c r="E22" s="54"/>
      <c r="F22" s="16"/>
      <c r="G22" s="10"/>
      <c r="H22" s="10"/>
      <c r="I22" s="17"/>
    </row>
    <row r="23" spans="1:9" ht="23.4" customHeight="1">
      <c r="A23" s="55" t="s">
        <v>64</v>
      </c>
      <c r="B23" s="56"/>
      <c r="C23" s="56"/>
      <c r="D23" s="57"/>
      <c r="E23" s="58"/>
      <c r="F23" s="22"/>
      <c r="G23" s="23"/>
      <c r="H23" s="23"/>
      <c r="I23" s="24"/>
    </row>
    <row r="24" spans="1:9" ht="13.8" customHeight="1">
      <c r="A24" s="59" t="s">
        <v>54</v>
      </c>
      <c r="B24" s="60">
        <f>INDEX('CT Sizing Table - CCS'!C2:C7,MATCH(B1,'CT Sizing Table - CCS'!C2:C7,-1),1)</f>
        <v>400</v>
      </c>
      <c r="C24" s="61" t="s">
        <v>55</v>
      </c>
      <c r="D24" s="62">
        <f>INDEX('CT Sizing Table - CCS'!E2:E7,MATCH(D1,'CT Sizing Table - CCS'!E2:E7,-1),1)</f>
        <v>3.6</v>
      </c>
      <c r="E24" s="54"/>
      <c r="F24" s="16"/>
      <c r="G24" s="10"/>
      <c r="H24" s="10"/>
      <c r="I24" s="17"/>
    </row>
    <row r="25" spans="1:9" ht="13.8" customHeight="1">
      <c r="A25" s="63"/>
      <c r="B25" s="64"/>
      <c r="C25" s="65"/>
      <c r="D25" s="66"/>
      <c r="E25" s="54"/>
      <c r="F25" s="16"/>
      <c r="G25" s="10"/>
      <c r="H25" s="10"/>
      <c r="I25" s="17"/>
    </row>
    <row r="26" spans="1:9" ht="13.8" customHeight="1">
      <c r="A26" s="67" t="s">
        <v>56</v>
      </c>
      <c r="B26" s="33" t="str">
        <f>INDEX('CT Sizing Table - CCS'!B2:B7,MATCH(B24,'CT Sizing Table - CCS'!C2:C7,0),FALSE)</f>
        <v>CTS-2000</v>
      </c>
      <c r="C26" s="33"/>
      <c r="D26" s="68"/>
      <c r="E26" s="54"/>
      <c r="F26" s="16"/>
      <c r="G26" s="10"/>
      <c r="H26" s="10"/>
      <c r="I26" s="17"/>
    </row>
    <row r="27" spans="1:9" ht="13.8" customHeight="1">
      <c r="A27" s="67" t="s">
        <v>58</v>
      </c>
      <c r="B27" s="33" t="str">
        <f>INDEX('CT Sizing Table - CCS'!B2:B7,MATCH(D24,'CT Sizing Table - CCS'!E2:E7,0),FALSE)</f>
        <v>CTS-2000</v>
      </c>
      <c r="C27" s="33"/>
      <c r="D27" s="68"/>
      <c r="E27" s="54"/>
      <c r="F27" s="16"/>
      <c r="G27" s="10"/>
      <c r="H27" s="10"/>
      <c r="I27" s="17"/>
    </row>
    <row r="28" spans="1:9" ht="13.8" customHeight="1">
      <c r="A28" s="69"/>
      <c r="B28" s="38"/>
      <c r="C28" s="38"/>
      <c r="D28" s="68"/>
      <c r="E28" s="54"/>
      <c r="F28" s="16"/>
      <c r="G28" s="10"/>
      <c r="H28" s="10"/>
      <c r="I28" s="17"/>
    </row>
    <row r="29" spans="1:9" ht="15.6">
      <c r="A29" s="70" t="s">
        <v>65</v>
      </c>
      <c r="B29" s="41" t="b">
        <f>B26=B27</f>
        <v>1</v>
      </c>
      <c r="C29" s="71"/>
      <c r="D29" s="72"/>
      <c r="E29" s="54"/>
      <c r="F29" s="16"/>
      <c r="G29" s="10"/>
      <c r="H29" s="10"/>
      <c r="I29" s="17"/>
    </row>
    <row r="30" spans="1:9" ht="22.2" customHeight="1">
      <c r="A30" s="73" t="s">
        <v>66</v>
      </c>
      <c r="B30" s="74" t="str">
        <f>IF(B29,INDEX('CT Sizing Table - CCS'!A2:A7,MATCH(B24,'CT Sizing Table - CCS'!C2:C7,0),FALSE),B8)</f>
        <v>CTS-2000-400</v>
      </c>
      <c r="C30" s="75"/>
      <c r="D30" s="76"/>
      <c r="E30" s="54"/>
      <c r="F30" s="16"/>
      <c r="G30" s="10"/>
      <c r="H30" s="10"/>
      <c r="I30" s="17"/>
    </row>
    <row r="31" spans="1:9" ht="19.95" customHeight="1">
      <c r="A31" s="77"/>
      <c r="B31" s="78"/>
      <c r="C31" s="78"/>
      <c r="D31" s="78"/>
      <c r="E31" s="79"/>
      <c r="F31" s="10"/>
      <c r="G31" s="10"/>
      <c r="H31" s="10"/>
      <c r="I31" s="17"/>
    </row>
    <row r="32" spans="1:9" ht="19.95" customHeight="1">
      <c r="A32" s="55" t="s">
        <v>67</v>
      </c>
      <c r="B32" s="56"/>
      <c r="C32" s="56"/>
      <c r="D32" s="57"/>
      <c r="E32" s="80"/>
      <c r="F32" s="10"/>
      <c r="G32" s="10"/>
      <c r="H32" s="10"/>
      <c r="I32" s="17"/>
    </row>
    <row r="33" spans="1:9" ht="19.95" customHeight="1">
      <c r="A33" s="59" t="s">
        <v>54</v>
      </c>
      <c r="B33" s="60">
        <f>INDEX('CT Sizing Table - CCS'!C9:C11,MATCH(B1,'CT Sizing Table - CCS'!C9:C11,-1),1)</f>
        <v>300</v>
      </c>
      <c r="C33" s="61" t="s">
        <v>55</v>
      </c>
      <c r="D33" s="62">
        <f>INDEX('CT Sizing Table - CCS'!E9:E11,MATCH(D1,'CT Sizing Table - CCS'!E9:E11,-1),1)</f>
        <v>1.40625</v>
      </c>
      <c r="E33" s="80"/>
      <c r="F33" s="10"/>
      <c r="G33" s="10"/>
      <c r="H33" s="10"/>
      <c r="I33" s="17"/>
    </row>
    <row r="34" spans="1:9" ht="19.95" customHeight="1">
      <c r="A34" s="63"/>
      <c r="B34" s="64"/>
      <c r="C34" s="65"/>
      <c r="D34" s="66"/>
      <c r="E34" s="80"/>
      <c r="F34" s="10"/>
      <c r="G34" s="10"/>
      <c r="H34" s="10"/>
      <c r="I34" s="17"/>
    </row>
    <row r="35" spans="1:9" ht="19.95" customHeight="1">
      <c r="A35" s="67" t="s">
        <v>56</v>
      </c>
      <c r="B35" s="33" t="str">
        <f>INDEX('CT Sizing Table - CCS'!B9:B11,MATCH(B24,'CT Sizing Table - CCS'!C9:C11,0),FALSE)</f>
        <v>CTS-1250</v>
      </c>
      <c r="C35" s="33"/>
      <c r="D35" s="68"/>
      <c r="E35" s="80"/>
      <c r="F35" s="10"/>
      <c r="G35" s="10"/>
      <c r="H35" s="10"/>
      <c r="I35" s="17"/>
    </row>
    <row r="36" spans="1:9" ht="19.95" customHeight="1">
      <c r="A36" s="67" t="s">
        <v>58</v>
      </c>
      <c r="B36" s="33" t="str">
        <f>INDEX('CT Sizing Table - CCS'!B9:B11,MATCH(D33,'CT Sizing Table - CCS'!E9:E11,0),FALSE)</f>
        <v>CTS-1250</v>
      </c>
      <c r="C36" s="33"/>
      <c r="D36" s="68"/>
      <c r="E36" s="80"/>
      <c r="F36" s="10"/>
      <c r="G36" s="10"/>
      <c r="H36" s="10"/>
      <c r="I36" s="17"/>
    </row>
    <row r="37" spans="1:9" ht="19.95" customHeight="1">
      <c r="A37" s="69"/>
      <c r="B37" s="38"/>
      <c r="C37" s="38"/>
      <c r="D37" s="68"/>
      <c r="E37" s="80"/>
      <c r="F37" s="10"/>
      <c r="G37" s="10"/>
      <c r="H37" s="10"/>
      <c r="I37" s="17"/>
    </row>
    <row r="38" spans="1:9" ht="15.6">
      <c r="A38" s="70" t="s">
        <v>65</v>
      </c>
      <c r="B38" s="41" t="b">
        <f>B35=B36</f>
        <v>1</v>
      </c>
      <c r="C38" s="71"/>
      <c r="D38" s="72"/>
      <c r="E38" s="80"/>
      <c r="F38" s="10"/>
      <c r="G38" s="10"/>
      <c r="H38" s="10"/>
      <c r="I38" s="17"/>
    </row>
    <row r="39" spans="1:9" ht="15.6">
      <c r="A39" s="73" t="s">
        <v>66</v>
      </c>
      <c r="B39" s="74" t="str">
        <f>IF(B38,INDEX('CT Sizing Table - CCS'!A9:A11,MATCH(B33,'CT Sizing Table - CCS'!C9:C11,0),FALSE),B37)</f>
        <v>CTS-1250-300</v>
      </c>
      <c r="C39" s="75"/>
      <c r="D39" s="76"/>
      <c r="E39" s="80"/>
      <c r="F39" s="10"/>
      <c r="G39" s="10"/>
      <c r="H39" s="10"/>
      <c r="I39" s="17"/>
    </row>
    <row r="40" spans="1:9" ht="19.95" customHeight="1">
      <c r="A40" s="77"/>
      <c r="B40" s="78"/>
      <c r="C40" s="78"/>
      <c r="D40" s="78"/>
      <c r="E40" s="10"/>
      <c r="F40" s="10"/>
      <c r="G40" s="10"/>
      <c r="H40" s="10"/>
      <c r="I40" s="17"/>
    </row>
    <row r="41" spans="1:9" ht="19.95" customHeight="1">
      <c r="A41" s="55" t="s">
        <v>68</v>
      </c>
      <c r="B41" s="56"/>
      <c r="C41" s="56"/>
      <c r="D41" s="57"/>
      <c r="E41" s="80"/>
      <c r="F41" s="10"/>
      <c r="G41" s="10"/>
      <c r="H41" s="10"/>
      <c r="I41" s="17"/>
    </row>
    <row r="42" spans="1:9" ht="19.95" customHeight="1">
      <c r="A42" s="59" t="s">
        <v>54</v>
      </c>
      <c r="B42" s="60" t="e">
        <f>INDEX('CT Sizing Table - CCS'!C13:C19,MATCH(B1,'CT Sizing Table - CCS'!C13:C19,-1),1)</f>
        <v>#N/A</v>
      </c>
      <c r="C42" s="61" t="s">
        <v>55</v>
      </c>
      <c r="D42" s="62" t="e">
        <f>INDEX('CT Sizing Table - CCS'!E13:E19,MATCH(D1,'CT Sizing Table - CCS'!E13:E19,-1),1)</f>
        <v>#N/A</v>
      </c>
      <c r="E42" s="80"/>
      <c r="F42" s="10"/>
      <c r="G42" s="10"/>
      <c r="H42" s="10"/>
      <c r="I42" s="17"/>
    </row>
    <row r="43" spans="1:9" ht="19.95" customHeight="1">
      <c r="A43" s="63"/>
      <c r="B43" s="64"/>
      <c r="C43" s="65"/>
      <c r="D43" s="66"/>
      <c r="E43" s="80"/>
      <c r="F43" s="10"/>
      <c r="G43" s="10"/>
      <c r="H43" s="10"/>
      <c r="I43" s="17"/>
    </row>
    <row r="44" spans="1:9" ht="19.95" customHeight="1">
      <c r="A44" s="67" t="s">
        <v>56</v>
      </c>
      <c r="B44" s="33" t="e">
        <f>INDEX('CT Sizing Table - CCS'!B13:B19,MATCH(B42,'CT Sizing Table - CCS'!C13:C19,0),FALSE)</f>
        <v>#N/A</v>
      </c>
      <c r="C44" s="33"/>
      <c r="D44" s="68"/>
      <c r="E44" s="80"/>
      <c r="F44" s="10"/>
      <c r="G44" s="10"/>
      <c r="H44" s="10"/>
      <c r="I44" s="17"/>
    </row>
    <row r="45" spans="1:9" ht="19.95" customHeight="1">
      <c r="A45" s="67" t="s">
        <v>58</v>
      </c>
      <c r="B45" s="33" t="e">
        <f>INDEX('CT Sizing Table - CCS'!B21:B27,MATCH(D42,'CT Sizing Table - CCS'!E13:E19,0),FALSE)</f>
        <v>#N/A</v>
      </c>
      <c r="C45" s="33"/>
      <c r="D45" s="68"/>
      <c r="E45" s="80"/>
      <c r="F45" s="10"/>
      <c r="G45" s="10"/>
      <c r="H45" s="10"/>
      <c r="I45" s="17"/>
    </row>
    <row r="46" spans="1:9" ht="19.95" customHeight="1">
      <c r="A46" s="69"/>
      <c r="B46" s="38"/>
      <c r="C46" s="38"/>
      <c r="D46" s="68"/>
      <c r="E46" s="80"/>
      <c r="F46" s="10"/>
      <c r="G46" s="10"/>
      <c r="H46" s="10"/>
      <c r="I46" s="17"/>
    </row>
    <row r="47" spans="1:9" ht="19.95" customHeight="1">
      <c r="A47" s="70" t="s">
        <v>65</v>
      </c>
      <c r="B47" s="41" t="e">
        <f>B44=B45</f>
        <v>#N/A</v>
      </c>
      <c r="C47" s="71"/>
      <c r="D47" s="72"/>
      <c r="E47" s="80"/>
      <c r="F47" s="10"/>
      <c r="G47" s="10"/>
      <c r="H47" s="10"/>
      <c r="I47" s="17"/>
    </row>
    <row r="48" spans="1:9" ht="19.95" customHeight="1">
      <c r="A48" s="73" t="s">
        <v>66</v>
      </c>
      <c r="B48" s="74" t="e">
        <f>IF(B47,INDEX('CT Sizing Table - CCS'!A13:A19,MATCH(B42,'CT Sizing Table - CCS'!C13:C19,0),FALSE),B46)</f>
        <v>#N/A</v>
      </c>
      <c r="C48" s="75"/>
      <c r="D48" s="76"/>
      <c r="E48" s="80"/>
      <c r="F48" s="10"/>
      <c r="G48" s="10"/>
      <c r="H48" s="10"/>
      <c r="I48" s="17"/>
    </row>
    <row r="49" spans="1:9" ht="19.95" customHeight="1">
      <c r="A49" s="77"/>
      <c r="B49" s="78"/>
      <c r="C49" s="78"/>
      <c r="D49" s="78"/>
      <c r="E49" s="10"/>
      <c r="F49" s="10"/>
      <c r="G49" s="10"/>
      <c r="H49" s="10"/>
      <c r="I49" s="17"/>
    </row>
    <row r="50" spans="1:9" ht="19.95" customHeight="1">
      <c r="A50" s="55" t="s">
        <v>70</v>
      </c>
      <c r="B50" s="56"/>
      <c r="C50" s="56"/>
      <c r="D50" s="57"/>
      <c r="E50" s="80"/>
      <c r="F50" s="10"/>
      <c r="G50" s="10"/>
      <c r="H50" s="10"/>
      <c r="I50" s="17"/>
    </row>
    <row r="51" spans="1:9" ht="19.95" customHeight="1">
      <c r="A51" s="59" t="s">
        <v>54</v>
      </c>
      <c r="B51" s="60" t="e">
        <f>INDEX('CT Sizing Table - CCS'!C21:C27,MATCH(B1,'CT Sizing Table - CCS'!C21:C27,-1),1)</f>
        <v>#N/A</v>
      </c>
      <c r="C51" s="61" t="s">
        <v>55</v>
      </c>
      <c r="D51" s="62" t="e">
        <f>INDEX('CT Sizing Table - CCS'!E21:E27,MATCH(D1,'CT Sizing Table - CCS'!E21:E27,-1),1)</f>
        <v>#N/A</v>
      </c>
      <c r="E51" s="80"/>
      <c r="F51" s="10"/>
      <c r="G51" s="10"/>
      <c r="H51" s="10"/>
      <c r="I51" s="17"/>
    </row>
    <row r="52" spans="1:9" ht="19.95" customHeight="1">
      <c r="A52" s="63"/>
      <c r="B52" s="64"/>
      <c r="C52" s="65"/>
      <c r="D52" s="66"/>
      <c r="E52" s="80"/>
      <c r="F52" s="10"/>
      <c r="G52" s="10"/>
      <c r="H52" s="10"/>
      <c r="I52" s="17"/>
    </row>
    <row r="53" spans="1:9" ht="19.95" customHeight="1">
      <c r="A53" s="67" t="s">
        <v>56</v>
      </c>
      <c r="B53" s="33" t="e">
        <f>INDEX('CT Sizing Table - CCS'!B21:B27,MATCH(B51,'CT Sizing Table - CCS'!C21:C27,0),FALSE)</f>
        <v>#N/A</v>
      </c>
      <c r="C53" s="33"/>
      <c r="D53" s="68"/>
      <c r="E53" s="80"/>
      <c r="F53" s="10"/>
      <c r="G53" s="10"/>
      <c r="H53" s="10"/>
      <c r="I53" s="17"/>
    </row>
    <row r="54" spans="1:9" ht="19.95" customHeight="1">
      <c r="A54" s="67" t="s">
        <v>58</v>
      </c>
      <c r="B54" s="33" t="e">
        <f>INDEX('CT Sizing Table - CCS'!B21:B27,MATCH(D51,'CT Sizing Table - CCS'!E21:E27,0),FALSE)</f>
        <v>#N/A</v>
      </c>
      <c r="C54" s="33"/>
      <c r="D54" s="68"/>
      <c r="E54" s="80"/>
      <c r="F54" s="10"/>
      <c r="G54" s="10"/>
      <c r="H54" s="10"/>
      <c r="I54" s="17"/>
    </row>
    <row r="55" spans="1:9" ht="19.95" customHeight="1">
      <c r="A55" s="69"/>
      <c r="B55" s="38"/>
      <c r="C55" s="38"/>
      <c r="D55" s="68"/>
      <c r="E55" s="80"/>
      <c r="F55" s="10"/>
      <c r="G55" s="10"/>
      <c r="H55" s="10"/>
      <c r="I55" s="17"/>
    </row>
    <row r="56" spans="1:9" ht="19.95" customHeight="1">
      <c r="A56" s="70" t="s">
        <v>65</v>
      </c>
      <c r="B56" s="41" t="e">
        <f>B53=B54</f>
        <v>#N/A</v>
      </c>
      <c r="C56" s="71"/>
      <c r="D56" s="72"/>
      <c r="E56" s="80"/>
      <c r="F56" s="10"/>
      <c r="G56" s="10"/>
      <c r="H56" s="10"/>
      <c r="I56" s="17"/>
    </row>
    <row r="57" spans="1:9" ht="19.95" customHeight="1">
      <c r="A57" s="73" t="s">
        <v>66</v>
      </c>
      <c r="B57" s="74" t="e">
        <f>IF(B56,INDEX('CT Sizing Table - CCS'!A21:A27,MATCH(B51,'CT Sizing Table - CCS'!C21:C27,0),FALSE),B55)</f>
        <v>#N/A</v>
      </c>
      <c r="C57" s="75"/>
      <c r="D57" s="76"/>
      <c r="E57" s="81"/>
      <c r="F57" s="82"/>
      <c r="G57" s="82"/>
      <c r="H57" s="82"/>
      <c r="I57" s="83"/>
    </row>
  </sheetData>
  <sheetProtection password="EB59" sheet="1" objects="1" scenarios="1"/>
  <pageMargins left="0.70000004768371582" right="0.70000004768371582" top="0.75" bottom="0.75" header="0.30000001192092896" footer="0.30000001192092896"/>
  <pageSetup paperSize="0" firstPageNumber="0" orientation="portrait" useFirstPageNumber="1"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showGridLines="0" workbookViewId="0">
      <selection activeCell="E13" sqref="E13"/>
    </sheetView>
  </sheetViews>
  <sheetFormatPr defaultRowHeight="19.95" customHeight="1"/>
  <cols>
    <col min="1" max="1" width="20" style="1" customWidth="1"/>
    <col min="2" max="2" width="5.69921875" style="1" customWidth="1"/>
    <col min="3" max="3" width="9.59765625" style="1" customWidth="1"/>
    <col min="4" max="5" width="11.19921875" style="1" customWidth="1"/>
    <col min="6" max="6" width="9.59765625" style="1" customWidth="1"/>
    <col min="7" max="256" width="10.296875" style="1" customWidth="1"/>
  </cols>
  <sheetData>
    <row r="1" spans="1:10" ht="20.399999999999999">
      <c r="A1" s="84" t="s">
        <v>71</v>
      </c>
      <c r="B1" s="85" t="s">
        <v>72</v>
      </c>
      <c r="C1" s="86" t="s">
        <v>73</v>
      </c>
      <c r="D1" s="86" t="s">
        <v>74</v>
      </c>
      <c r="E1" s="86" t="s">
        <v>75</v>
      </c>
      <c r="F1" s="87" t="s">
        <v>76</v>
      </c>
      <c r="G1" s="88"/>
      <c r="H1" s="89"/>
      <c r="I1" s="89"/>
      <c r="J1" s="90"/>
    </row>
    <row r="2" spans="1:10" ht="13.8">
      <c r="A2" s="91" t="s">
        <v>77</v>
      </c>
      <c r="B2" s="92" t="s">
        <v>78</v>
      </c>
      <c r="C2" s="93">
        <v>2400</v>
      </c>
      <c r="D2" s="93" t="s">
        <v>79</v>
      </c>
      <c r="E2" s="94">
        <v>12.375</v>
      </c>
      <c r="F2" s="95" t="s">
        <v>80</v>
      </c>
      <c r="G2" s="96"/>
      <c r="H2" s="97"/>
      <c r="I2" s="97"/>
      <c r="J2" s="98"/>
    </row>
    <row r="3" spans="1:10" ht="13.8">
      <c r="A3" s="91" t="s">
        <v>81</v>
      </c>
      <c r="B3" s="92" t="s">
        <v>78</v>
      </c>
      <c r="C3" s="93">
        <v>2000</v>
      </c>
      <c r="D3" s="93" t="s">
        <v>79</v>
      </c>
      <c r="E3" s="94">
        <v>12.375</v>
      </c>
      <c r="F3" s="95" t="s">
        <v>80</v>
      </c>
      <c r="G3" s="96"/>
      <c r="H3" s="97"/>
      <c r="I3" s="97"/>
      <c r="J3" s="98"/>
    </row>
    <row r="4" spans="1:10" ht="13.8">
      <c r="A4" s="91" t="s">
        <v>82</v>
      </c>
      <c r="B4" s="92" t="s">
        <v>78</v>
      </c>
      <c r="C4" s="93">
        <v>1600</v>
      </c>
      <c r="D4" s="93" t="s">
        <v>79</v>
      </c>
      <c r="E4" s="94">
        <v>12.375</v>
      </c>
      <c r="F4" s="95" t="s">
        <v>80</v>
      </c>
      <c r="G4" s="96"/>
      <c r="H4" s="97"/>
      <c r="I4" s="97"/>
      <c r="J4" s="98"/>
    </row>
    <row r="5" spans="1:10" ht="13.8">
      <c r="A5" s="91" t="s">
        <v>83</v>
      </c>
      <c r="B5" s="92" t="s">
        <v>78</v>
      </c>
      <c r="C5" s="93">
        <v>1200</v>
      </c>
      <c r="D5" s="93" t="s">
        <v>79</v>
      </c>
      <c r="E5" s="94">
        <v>12.375</v>
      </c>
      <c r="F5" s="95" t="s">
        <v>80</v>
      </c>
      <c r="G5" s="96"/>
      <c r="H5" s="97"/>
      <c r="I5" s="97"/>
      <c r="J5" s="98"/>
    </row>
    <row r="6" spans="1:10" ht="14.1" customHeight="1">
      <c r="A6" s="91" t="s">
        <v>84</v>
      </c>
      <c r="B6" s="92" t="s">
        <v>78</v>
      </c>
      <c r="C6" s="93">
        <v>1000</v>
      </c>
      <c r="D6" s="93" t="s">
        <v>79</v>
      </c>
      <c r="E6" s="94">
        <v>12.375</v>
      </c>
      <c r="F6" s="95" t="s">
        <v>80</v>
      </c>
      <c r="G6" s="96"/>
      <c r="H6" s="97"/>
      <c r="I6" s="97"/>
      <c r="J6" s="98"/>
    </row>
    <row r="7" spans="1:10" ht="14.1" customHeight="1">
      <c r="A7" s="91" t="s">
        <v>85</v>
      </c>
      <c r="B7" s="92" t="s">
        <v>86</v>
      </c>
      <c r="C7" s="93">
        <v>800</v>
      </c>
      <c r="D7" s="93" t="s">
        <v>87</v>
      </c>
      <c r="E7" s="94">
        <v>6.5250000000000004</v>
      </c>
      <c r="F7" s="95" t="s">
        <v>80</v>
      </c>
      <c r="G7" s="96"/>
      <c r="H7" s="97"/>
      <c r="I7" s="97"/>
      <c r="J7" s="98"/>
    </row>
    <row r="8" spans="1:10" ht="14.1" customHeight="1">
      <c r="A8" s="91" t="s">
        <v>88</v>
      </c>
      <c r="B8" s="92" t="s">
        <v>86</v>
      </c>
      <c r="C8" s="93">
        <v>600</v>
      </c>
      <c r="D8" s="93" t="s">
        <v>87</v>
      </c>
      <c r="E8" s="94">
        <v>6.5250000000000004</v>
      </c>
      <c r="F8" s="95" t="s">
        <v>80</v>
      </c>
      <c r="G8" s="96"/>
      <c r="H8" s="97"/>
      <c r="I8" s="97"/>
      <c r="J8" s="98"/>
    </row>
    <row r="9" spans="1:10" ht="14.1" customHeight="1">
      <c r="A9" s="99" t="s">
        <v>89</v>
      </c>
      <c r="B9" s="92" t="s">
        <v>86</v>
      </c>
      <c r="C9" s="93">
        <v>400</v>
      </c>
      <c r="D9" s="93" t="s">
        <v>87</v>
      </c>
      <c r="E9" s="94">
        <v>6.5250000000000004</v>
      </c>
      <c r="F9" s="95" t="s">
        <v>80</v>
      </c>
      <c r="G9" s="96"/>
      <c r="H9" s="97"/>
      <c r="I9" s="97"/>
      <c r="J9" s="98"/>
    </row>
    <row r="10" spans="1:10" ht="14.1" customHeight="1">
      <c r="A10" s="99" t="s">
        <v>90</v>
      </c>
      <c r="B10" s="100" t="s">
        <v>57</v>
      </c>
      <c r="C10" s="93">
        <v>300</v>
      </c>
      <c r="D10" s="93" t="s">
        <v>91</v>
      </c>
      <c r="E10" s="94">
        <v>1.4039999999999999</v>
      </c>
      <c r="F10" s="95" t="s">
        <v>80</v>
      </c>
      <c r="G10" s="96"/>
      <c r="H10" s="97"/>
      <c r="I10" s="97"/>
      <c r="J10" s="98"/>
    </row>
    <row r="11" spans="1:10" ht="14.1" customHeight="1">
      <c r="A11" s="99" t="s">
        <v>92</v>
      </c>
      <c r="B11" s="100" t="s">
        <v>57</v>
      </c>
      <c r="C11" s="93">
        <v>200</v>
      </c>
      <c r="D11" s="93" t="s">
        <v>91</v>
      </c>
      <c r="E11" s="94">
        <v>1.4039999999999999</v>
      </c>
      <c r="F11" s="95" t="s">
        <v>80</v>
      </c>
      <c r="G11" s="96"/>
      <c r="H11" s="97"/>
      <c r="I11" s="97"/>
      <c r="J11" s="98"/>
    </row>
    <row r="12" spans="1:10" ht="14.1" customHeight="1">
      <c r="A12" s="101" t="s">
        <v>93</v>
      </c>
      <c r="B12" s="102" t="s">
        <v>57</v>
      </c>
      <c r="C12" s="103">
        <v>100</v>
      </c>
      <c r="D12" s="103" t="s">
        <v>91</v>
      </c>
      <c r="E12" s="94">
        <v>1.4039999999999999</v>
      </c>
      <c r="F12" s="104" t="s">
        <v>80</v>
      </c>
      <c r="G12" s="96"/>
      <c r="H12" s="97"/>
      <c r="I12" s="97"/>
      <c r="J12" s="98"/>
    </row>
    <row r="13" spans="1:10" ht="13.8">
      <c r="A13" s="105"/>
      <c r="B13" s="89"/>
      <c r="C13" s="106"/>
      <c r="D13" s="106"/>
      <c r="E13" s="97"/>
      <c r="F13" s="106"/>
      <c r="G13" s="97"/>
      <c r="H13" s="97"/>
      <c r="I13" s="97"/>
      <c r="J13" s="98"/>
    </row>
    <row r="14" spans="1:10" ht="13.8">
      <c r="A14" s="107"/>
      <c r="B14" s="108"/>
      <c r="C14" s="97"/>
      <c r="D14" s="97"/>
      <c r="E14" s="97"/>
      <c r="F14" s="97"/>
      <c r="G14" s="97"/>
      <c r="H14" s="97"/>
      <c r="I14" s="97"/>
      <c r="J14" s="98"/>
    </row>
    <row r="15" spans="1:10" ht="13.8">
      <c r="A15" s="107"/>
      <c r="B15" s="108"/>
      <c r="C15" s="97"/>
      <c r="D15" s="97"/>
      <c r="E15" s="97"/>
      <c r="F15" s="97"/>
      <c r="G15" s="97"/>
      <c r="H15" s="97"/>
      <c r="I15" s="97"/>
      <c r="J15" s="98"/>
    </row>
    <row r="16" spans="1:10" ht="13.8">
      <c r="A16" s="107"/>
      <c r="B16" s="108"/>
      <c r="C16" s="97"/>
      <c r="D16" s="97"/>
      <c r="E16" s="97"/>
      <c r="F16" s="97"/>
      <c r="G16" s="97"/>
      <c r="H16" s="97"/>
      <c r="I16" s="97"/>
      <c r="J16" s="98"/>
    </row>
    <row r="17" spans="1:10" ht="13.8">
      <c r="A17" s="107"/>
      <c r="B17" s="108"/>
      <c r="C17" s="97"/>
      <c r="D17" s="97"/>
      <c r="E17" s="97"/>
      <c r="F17" s="97"/>
      <c r="G17" s="97"/>
      <c r="H17" s="97"/>
      <c r="I17" s="97"/>
      <c r="J17" s="98"/>
    </row>
    <row r="18" spans="1:10" ht="13.8">
      <c r="A18" s="107"/>
      <c r="B18" s="108"/>
      <c r="C18" s="97"/>
      <c r="D18" s="97"/>
      <c r="E18" s="97"/>
      <c r="F18" s="97"/>
      <c r="G18" s="97"/>
      <c r="H18" s="97"/>
      <c r="I18" s="97"/>
      <c r="J18" s="98"/>
    </row>
    <row r="19" spans="1:10" ht="13.8">
      <c r="A19" s="107"/>
      <c r="B19" s="108"/>
      <c r="C19" s="97"/>
      <c r="D19" s="97"/>
      <c r="E19" s="97"/>
      <c r="F19" s="97"/>
      <c r="G19" s="97"/>
      <c r="H19" s="97"/>
      <c r="I19" s="97"/>
      <c r="J19" s="98"/>
    </row>
    <row r="20" spans="1:10" ht="13.8">
      <c r="A20" s="107"/>
      <c r="B20" s="108"/>
      <c r="C20" s="97"/>
      <c r="D20" s="97"/>
      <c r="E20" s="97"/>
      <c r="F20" s="97"/>
      <c r="G20" s="97"/>
      <c r="H20" s="97"/>
      <c r="I20" s="97"/>
      <c r="J20" s="98"/>
    </row>
    <row r="21" spans="1:10" ht="13.8">
      <c r="A21" s="107"/>
      <c r="B21" s="108"/>
      <c r="C21" s="97"/>
      <c r="D21" s="97"/>
      <c r="E21" s="97"/>
      <c r="F21" s="97"/>
      <c r="G21" s="97"/>
      <c r="H21" s="97"/>
      <c r="I21" s="97"/>
      <c r="J21" s="98"/>
    </row>
    <row r="22" spans="1:10" ht="13.8">
      <c r="A22" s="107"/>
      <c r="B22" s="108"/>
      <c r="C22" s="97"/>
      <c r="D22" s="97"/>
      <c r="E22" s="97"/>
      <c r="F22" s="97"/>
      <c r="G22" s="97"/>
      <c r="H22" s="97"/>
      <c r="I22" s="97"/>
      <c r="J22" s="98"/>
    </row>
    <row r="23" spans="1:10" ht="13.8">
      <c r="A23" s="107"/>
      <c r="B23" s="108"/>
      <c r="C23" s="97"/>
      <c r="D23" s="97"/>
      <c r="E23" s="97"/>
      <c r="F23" s="97"/>
      <c r="G23" s="97"/>
      <c r="H23" s="97"/>
      <c r="I23" s="97"/>
      <c r="J23" s="98"/>
    </row>
    <row r="24" spans="1:10" ht="13.8">
      <c r="A24" s="107"/>
      <c r="B24" s="108"/>
      <c r="C24" s="97"/>
      <c r="D24" s="97"/>
      <c r="E24" s="97"/>
      <c r="F24" s="97"/>
      <c r="G24" s="97"/>
      <c r="H24" s="97"/>
      <c r="I24" s="97"/>
      <c r="J24" s="98"/>
    </row>
    <row r="25" spans="1:10" ht="13.8">
      <c r="A25" s="107"/>
      <c r="B25" s="108"/>
      <c r="C25" s="97"/>
      <c r="D25" s="97"/>
      <c r="E25" s="97"/>
      <c r="F25" s="97"/>
      <c r="G25" s="97"/>
      <c r="H25" s="97"/>
      <c r="I25" s="97"/>
      <c r="J25" s="98"/>
    </row>
    <row r="26" spans="1:10" ht="13.8">
      <c r="A26" s="107"/>
      <c r="B26" s="108"/>
      <c r="C26" s="97"/>
      <c r="D26" s="97"/>
      <c r="E26" s="97"/>
      <c r="F26" s="97"/>
      <c r="G26" s="97"/>
      <c r="H26" s="97"/>
      <c r="I26" s="97"/>
      <c r="J26" s="98"/>
    </row>
    <row r="27" spans="1:10" ht="13.8">
      <c r="A27" s="109"/>
      <c r="B27" s="110"/>
      <c r="C27" s="111"/>
      <c r="D27" s="111"/>
      <c r="E27" s="111"/>
      <c r="F27" s="111"/>
      <c r="G27" s="111"/>
      <c r="H27" s="111"/>
      <c r="I27" s="111"/>
      <c r="J27" s="112"/>
    </row>
  </sheetData>
  <sheetProtection password="EB59" sheet="1" objects="1" scenarios="1"/>
  <hyperlinks>
    <hyperlink ref="A1" r:id="rId1"/>
    <hyperlink ref="A2" r:id="rId2" display="http://www.veris.com/Item/H6812-2400A--dot3V.aspx"/>
    <hyperlink ref="A3" r:id="rId3" display="http://www.veris.com/Item/H6812-2000A--dot3V.aspx"/>
    <hyperlink ref="A4" r:id="rId4" display="http://www.veris.com/Item/H6812-1600A--dot3V.aspx"/>
    <hyperlink ref="A5" r:id="rId5" display="http://www.veris.com/Item/H6812-1200A--dot3V.aspx"/>
    <hyperlink ref="A6" r:id="rId6" display="http://www.veris.com/Item/H6812-1000A--dot3V.aspx"/>
    <hyperlink ref="A7" r:id="rId7" display="http://www.veris.com/Item/H6811-800A--dot3V.aspx"/>
    <hyperlink ref="A8" r:id="rId8" display="http://www.veris.com/Item/H6811-600A--dot3V.aspx"/>
    <hyperlink ref="A9" r:id="rId9" display="http://www.veris.com/Item/H6811-400A--dot3V.aspx"/>
    <hyperlink ref="A10" r:id="rId10" display="http://www.veris.com/Item/H6810-300A--dot3V.aspx"/>
    <hyperlink ref="A11" r:id="rId11" display="http://www.veris.com/Item/H6810-200A--dot3V.aspx"/>
    <hyperlink ref="A12" r:id="rId12" display="http://www.veris.com/Item/H6810-100A--dot3V.aspx"/>
  </hyperlinks>
  <pageMargins left="0.75" right="0.75" top="0.75" bottom="0.5" header="0.25" footer="0.25"/>
  <pageSetup paperSize="0" firstPageNumber="0" orientation="landscape" useFirstPageNumber="1"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
  <sheetViews>
    <sheetView showGridLines="0" workbookViewId="0">
      <selection activeCell="F6" sqref="F6"/>
    </sheetView>
  </sheetViews>
  <sheetFormatPr defaultRowHeight="19.95" customHeight="1"/>
  <cols>
    <col min="1" max="1" width="20" style="1" customWidth="1"/>
    <col min="2" max="2" width="9.59765625" style="1" customWidth="1"/>
    <col min="3" max="4" width="11.19921875" style="1" customWidth="1"/>
    <col min="5" max="5" width="9.59765625" style="1" customWidth="1"/>
    <col min="6" max="256" width="10.296875" style="1" customWidth="1"/>
  </cols>
  <sheetData>
    <row r="1" spans="1:9" ht="20.399999999999999">
      <c r="A1" s="84" t="s">
        <v>71</v>
      </c>
      <c r="B1" s="86" t="s">
        <v>73</v>
      </c>
      <c r="C1" s="86" t="s">
        <v>74</v>
      </c>
      <c r="D1" s="86" t="s">
        <v>75</v>
      </c>
      <c r="E1" s="87" t="s">
        <v>76</v>
      </c>
      <c r="F1" s="88"/>
      <c r="G1" s="89"/>
      <c r="H1" s="89"/>
      <c r="I1" s="90"/>
    </row>
    <row r="2" spans="1:9" ht="13.8">
      <c r="A2" s="99" t="s">
        <v>94</v>
      </c>
      <c r="B2" s="93">
        <v>2000</v>
      </c>
      <c r="C2" s="93" t="s">
        <v>95</v>
      </c>
      <c r="D2" s="94">
        <v>13.5</v>
      </c>
      <c r="E2" s="95" t="s">
        <v>80</v>
      </c>
      <c r="F2" s="96"/>
      <c r="G2" s="97"/>
      <c r="H2" s="97"/>
      <c r="I2" s="98"/>
    </row>
    <row r="3" spans="1:9" ht="13.8">
      <c r="A3" s="99" t="s">
        <v>96</v>
      </c>
      <c r="B3" s="93">
        <v>1000</v>
      </c>
      <c r="C3" s="93" t="s">
        <v>97</v>
      </c>
      <c r="D3" s="94">
        <v>3.6</v>
      </c>
      <c r="E3" s="95" t="s">
        <v>80</v>
      </c>
      <c r="F3" s="96"/>
      <c r="G3" s="97"/>
      <c r="H3" s="97"/>
      <c r="I3" s="98"/>
    </row>
    <row r="4" spans="1:9" ht="13.8">
      <c r="A4" s="99" t="s">
        <v>98</v>
      </c>
      <c r="B4" s="93">
        <v>600</v>
      </c>
      <c r="C4" s="93" t="s">
        <v>99</v>
      </c>
      <c r="D4" s="94">
        <v>1.40625</v>
      </c>
      <c r="E4" s="95" t="s">
        <v>80</v>
      </c>
      <c r="F4" s="293"/>
      <c r="G4" s="97"/>
      <c r="H4" s="97"/>
      <c r="I4" s="98"/>
    </row>
    <row r="5" spans="1:9" ht="13.8">
      <c r="A5" s="99" t="s">
        <v>50</v>
      </c>
      <c r="B5" s="93">
        <v>200</v>
      </c>
      <c r="C5" s="93" t="s">
        <v>100</v>
      </c>
      <c r="D5" s="94">
        <v>0.50624999999999998</v>
      </c>
      <c r="E5" s="95" t="s">
        <v>80</v>
      </c>
      <c r="F5" s="292"/>
      <c r="G5" s="97"/>
      <c r="H5" s="97"/>
      <c r="I5" s="98"/>
    </row>
    <row r="6" spans="1:9" ht="13.8">
      <c r="A6" s="107"/>
      <c r="B6" s="97"/>
      <c r="C6" s="97"/>
      <c r="D6" s="97"/>
      <c r="E6" s="97"/>
      <c r="F6" s="97"/>
      <c r="G6" s="97"/>
      <c r="H6" s="97"/>
      <c r="I6" s="98"/>
    </row>
    <row r="7" spans="1:9" ht="13.8">
      <c r="A7" s="107"/>
      <c r="B7" s="97"/>
      <c r="C7" s="97"/>
      <c r="D7" s="97"/>
      <c r="E7" s="97"/>
      <c r="F7" s="97"/>
      <c r="G7" s="97"/>
      <c r="H7" s="97"/>
      <c r="I7" s="98"/>
    </row>
    <row r="8" spans="1:9" ht="13.8">
      <c r="A8" s="107"/>
      <c r="B8" s="97"/>
      <c r="C8" s="97"/>
      <c r="D8" s="97"/>
      <c r="E8" s="97"/>
      <c r="F8" s="97"/>
      <c r="G8" s="97"/>
      <c r="H8" s="97"/>
      <c r="I8" s="98"/>
    </row>
    <row r="9" spans="1:9" ht="13.8">
      <c r="A9" s="107"/>
      <c r="B9" s="97"/>
      <c r="C9" s="97"/>
      <c r="D9" s="97"/>
      <c r="E9" s="97"/>
      <c r="F9" s="97"/>
      <c r="G9" s="97"/>
      <c r="H9" s="97"/>
      <c r="I9" s="98"/>
    </row>
    <row r="10" spans="1:9" ht="13.8">
      <c r="A10" s="107"/>
      <c r="B10" s="97"/>
      <c r="C10" s="97"/>
      <c r="D10" s="97"/>
      <c r="E10" s="97"/>
      <c r="F10" s="97"/>
      <c r="G10" s="97"/>
      <c r="H10" s="97"/>
      <c r="I10" s="98"/>
    </row>
    <row r="11" spans="1:9" ht="13.8">
      <c r="A11" s="107"/>
      <c r="B11" s="97"/>
      <c r="C11" s="97"/>
      <c r="D11" s="97"/>
      <c r="E11" s="97"/>
      <c r="F11" s="97"/>
      <c r="G11" s="97"/>
      <c r="H11" s="97"/>
      <c r="I11" s="98"/>
    </row>
    <row r="12" spans="1:9" ht="13.8">
      <c r="A12" s="107"/>
      <c r="B12" s="97"/>
      <c r="C12" s="97"/>
      <c r="D12" s="97"/>
      <c r="E12" s="97"/>
      <c r="F12" s="97"/>
      <c r="G12" s="97"/>
      <c r="H12" s="97"/>
      <c r="I12" s="98"/>
    </row>
    <row r="13" spans="1:9" ht="13.8">
      <c r="A13" s="107"/>
      <c r="B13" s="97"/>
      <c r="C13" s="97"/>
      <c r="D13" s="97"/>
      <c r="E13" s="97"/>
      <c r="F13" s="97"/>
      <c r="G13" s="97"/>
      <c r="H13" s="97"/>
      <c r="I13" s="98"/>
    </row>
    <row r="14" spans="1:9" ht="13.8">
      <c r="A14" s="107"/>
      <c r="B14" s="97"/>
      <c r="C14" s="97"/>
      <c r="D14" s="97"/>
      <c r="E14" s="97"/>
      <c r="F14" s="97"/>
      <c r="G14" s="97"/>
      <c r="H14" s="97"/>
      <c r="I14" s="98"/>
    </row>
    <row r="15" spans="1:9" ht="13.8">
      <c r="A15" s="109"/>
      <c r="B15" s="111"/>
      <c r="C15" s="111"/>
      <c r="D15" s="111"/>
      <c r="E15" s="111"/>
      <c r="F15" s="111"/>
      <c r="G15" s="111"/>
      <c r="H15" s="111"/>
      <c r="I15" s="112"/>
    </row>
  </sheetData>
  <sheetProtection password="EB59" sheet="1" objects="1" scenarios="1"/>
  <hyperlinks>
    <hyperlink ref="A1" r:id="rId1"/>
  </hyperlinks>
  <pageMargins left="0.75" right="0.75" top="0.75" bottom="0.5" header="0.25" footer="0.25"/>
  <pageSetup paperSize="0" firstPageNumber="0" orientation="landscape" useFirstPageNumber="1"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showGridLines="0" workbookViewId="0">
      <selection activeCell="D2" sqref="D2"/>
    </sheetView>
  </sheetViews>
  <sheetFormatPr defaultRowHeight="19.95" customHeight="1"/>
  <cols>
    <col min="1" max="1" width="20" style="1" customWidth="1"/>
    <col min="2" max="2" width="8" style="1" customWidth="1"/>
    <col min="3" max="3" width="7" style="1" customWidth="1"/>
    <col min="4" max="4" width="10.8984375" style="1" customWidth="1"/>
    <col min="5" max="5" width="9.19921875" style="1" customWidth="1"/>
    <col min="6" max="6" width="8.8984375" style="1" customWidth="1"/>
    <col min="7" max="256" width="10.296875" style="1" customWidth="1"/>
  </cols>
  <sheetData>
    <row r="1" spans="1:10" ht="20.399999999999999" customHeight="1">
      <c r="A1" s="84" t="s">
        <v>71</v>
      </c>
      <c r="B1" s="85" t="s">
        <v>72</v>
      </c>
      <c r="C1" s="86" t="s">
        <v>73</v>
      </c>
      <c r="D1" s="86" t="s">
        <v>74</v>
      </c>
      <c r="E1" s="86" t="s">
        <v>75</v>
      </c>
      <c r="F1" s="87" t="s">
        <v>76</v>
      </c>
      <c r="G1" s="88"/>
      <c r="H1" s="89"/>
      <c r="I1" s="89"/>
      <c r="J1" s="90"/>
    </row>
    <row r="2" spans="1:10" ht="13.8">
      <c r="A2" s="99" t="s">
        <v>101</v>
      </c>
      <c r="B2" s="113" t="s">
        <v>34</v>
      </c>
      <c r="C2" s="93">
        <v>1200</v>
      </c>
      <c r="D2" s="93" t="s">
        <v>102</v>
      </c>
      <c r="E2" s="94">
        <v>3.6</v>
      </c>
      <c r="F2" s="95" t="s">
        <v>80</v>
      </c>
      <c r="G2" s="107"/>
      <c r="H2" s="108"/>
      <c r="I2" s="108"/>
      <c r="J2" s="114"/>
    </row>
    <row r="3" spans="1:10" ht="13.8">
      <c r="A3" s="99" t="s">
        <v>103</v>
      </c>
      <c r="B3" s="113" t="s">
        <v>34</v>
      </c>
      <c r="C3" s="93">
        <v>1200</v>
      </c>
      <c r="D3" s="93" t="s">
        <v>102</v>
      </c>
      <c r="E3" s="94">
        <v>3.6</v>
      </c>
      <c r="F3" s="95" t="s">
        <v>80</v>
      </c>
      <c r="G3" s="107"/>
      <c r="H3" s="108"/>
      <c r="I3" s="108"/>
      <c r="J3" s="114"/>
    </row>
    <row r="4" spans="1:10" ht="13.8">
      <c r="A4" s="99" t="s">
        <v>104</v>
      </c>
      <c r="B4" s="113" t="s">
        <v>34</v>
      </c>
      <c r="C4" s="93">
        <v>1000</v>
      </c>
      <c r="D4" s="93" t="s">
        <v>102</v>
      </c>
      <c r="E4" s="94">
        <v>3.6</v>
      </c>
      <c r="F4" s="95" t="s">
        <v>80</v>
      </c>
      <c r="G4" s="107"/>
      <c r="H4" s="108"/>
      <c r="I4" s="108"/>
      <c r="J4" s="114"/>
    </row>
    <row r="5" spans="1:10" ht="13.8">
      <c r="A5" s="99" t="s">
        <v>105</v>
      </c>
      <c r="B5" s="113" t="s">
        <v>34</v>
      </c>
      <c r="C5" s="93">
        <v>800</v>
      </c>
      <c r="D5" s="93" t="s">
        <v>102</v>
      </c>
      <c r="E5" s="94">
        <v>3.6</v>
      </c>
      <c r="F5" s="95" t="s">
        <v>80</v>
      </c>
      <c r="G5" s="96"/>
      <c r="H5" s="97"/>
      <c r="I5" s="97"/>
      <c r="J5" s="98"/>
    </row>
    <row r="6" spans="1:10" ht="13.8" customHeight="1">
      <c r="A6" s="99" t="s">
        <v>106</v>
      </c>
      <c r="B6" s="113" t="s">
        <v>34</v>
      </c>
      <c r="C6" s="93">
        <v>600</v>
      </c>
      <c r="D6" s="93" t="s">
        <v>102</v>
      </c>
      <c r="E6" s="94">
        <v>3.6</v>
      </c>
      <c r="F6" s="95" t="s">
        <v>80</v>
      </c>
      <c r="G6" s="96"/>
      <c r="H6" s="97"/>
      <c r="I6" s="97"/>
      <c r="J6" s="98"/>
    </row>
    <row r="7" spans="1:10" ht="13.8" customHeight="1">
      <c r="A7" s="99" t="s">
        <v>36</v>
      </c>
      <c r="B7" s="113" t="s">
        <v>34</v>
      </c>
      <c r="C7" s="93">
        <v>400</v>
      </c>
      <c r="D7" s="93" t="s">
        <v>102</v>
      </c>
      <c r="E7" s="94">
        <v>3.6</v>
      </c>
      <c r="F7" s="95" t="s">
        <v>80</v>
      </c>
      <c r="G7" s="96"/>
      <c r="H7" s="97"/>
      <c r="I7" s="97"/>
      <c r="J7" s="98"/>
    </row>
    <row r="8" spans="1:10" ht="13.8" customHeight="1">
      <c r="A8" s="99"/>
      <c r="B8" s="113"/>
      <c r="C8" s="93"/>
      <c r="D8" s="93"/>
      <c r="E8" s="94"/>
      <c r="F8" s="95"/>
      <c r="G8" s="96"/>
      <c r="H8" s="97"/>
      <c r="I8" s="97"/>
      <c r="J8" s="98"/>
    </row>
    <row r="9" spans="1:10" ht="13.8" customHeight="1">
      <c r="A9" s="99" t="s">
        <v>107</v>
      </c>
      <c r="B9" s="113" t="s">
        <v>31</v>
      </c>
      <c r="C9" s="93">
        <v>600</v>
      </c>
      <c r="D9" s="93" t="s">
        <v>108</v>
      </c>
      <c r="E9" s="94">
        <v>1.40625</v>
      </c>
      <c r="F9" s="95" t="s">
        <v>80</v>
      </c>
      <c r="G9" s="115"/>
      <c r="H9" s="111"/>
      <c r="I9" s="111"/>
      <c r="J9" s="112"/>
    </row>
    <row r="10" spans="1:10" ht="13.8" customHeight="1">
      <c r="A10" s="99" t="s">
        <v>109</v>
      </c>
      <c r="B10" s="113" t="s">
        <v>31</v>
      </c>
      <c r="C10" s="93">
        <v>400</v>
      </c>
      <c r="D10" s="93" t="s">
        <v>108</v>
      </c>
      <c r="E10" s="94">
        <v>1.40625</v>
      </c>
      <c r="F10" s="95" t="s">
        <v>80</v>
      </c>
      <c r="G10" s="116"/>
      <c r="H10" s="106"/>
      <c r="I10" s="106"/>
      <c r="J10" s="117"/>
    </row>
    <row r="11" spans="1:10" ht="13.8" customHeight="1">
      <c r="A11" s="99" t="s">
        <v>33</v>
      </c>
      <c r="B11" s="113" t="s">
        <v>31</v>
      </c>
      <c r="C11" s="93">
        <v>300</v>
      </c>
      <c r="D11" s="93" t="s">
        <v>108</v>
      </c>
      <c r="E11" s="94">
        <v>1.40625</v>
      </c>
      <c r="F11" s="93" t="s">
        <v>80</v>
      </c>
      <c r="G11" s="97"/>
      <c r="H11" s="97"/>
      <c r="I11" s="97"/>
      <c r="J11" s="98"/>
    </row>
    <row r="12" spans="1:10" ht="13.8" customHeight="1">
      <c r="A12" s="99"/>
      <c r="B12" s="113"/>
      <c r="C12" s="93"/>
      <c r="D12" s="93"/>
      <c r="E12" s="94"/>
      <c r="F12" s="93"/>
      <c r="G12" s="97"/>
      <c r="H12" s="97"/>
      <c r="I12" s="97"/>
      <c r="J12" s="98"/>
    </row>
    <row r="13" spans="1:10" ht="13.8" customHeight="1">
      <c r="A13" s="99" t="s">
        <v>110</v>
      </c>
      <c r="B13" s="113" t="s">
        <v>69</v>
      </c>
      <c r="C13" s="93">
        <v>250</v>
      </c>
      <c r="D13" s="93" t="s">
        <v>100</v>
      </c>
      <c r="E13" s="94">
        <v>0.50624999999999998</v>
      </c>
      <c r="F13" s="93" t="s">
        <v>80</v>
      </c>
      <c r="G13" s="97"/>
      <c r="H13" s="97"/>
      <c r="I13" s="97"/>
      <c r="J13" s="98"/>
    </row>
    <row r="14" spans="1:10" ht="13.8" customHeight="1">
      <c r="A14" s="99" t="s">
        <v>111</v>
      </c>
      <c r="B14" s="113" t="s">
        <v>69</v>
      </c>
      <c r="C14" s="93">
        <v>200</v>
      </c>
      <c r="D14" s="93" t="s">
        <v>100</v>
      </c>
      <c r="E14" s="94">
        <v>0.50624999999999998</v>
      </c>
      <c r="F14" s="93" t="s">
        <v>80</v>
      </c>
      <c r="G14" s="97"/>
      <c r="H14" s="97"/>
      <c r="I14" s="97"/>
      <c r="J14" s="98"/>
    </row>
    <row r="15" spans="1:10" ht="13.8" customHeight="1">
      <c r="A15" s="99" t="s">
        <v>39</v>
      </c>
      <c r="B15" s="113" t="s">
        <v>69</v>
      </c>
      <c r="C15" s="93">
        <v>100</v>
      </c>
      <c r="D15" s="93" t="s">
        <v>100</v>
      </c>
      <c r="E15" s="94">
        <v>0.50624999999999998</v>
      </c>
      <c r="F15" s="93" t="s">
        <v>80</v>
      </c>
      <c r="G15" s="97"/>
      <c r="H15" s="97"/>
      <c r="I15" s="97"/>
      <c r="J15" s="98"/>
    </row>
    <row r="16" spans="1:10" ht="13.8" customHeight="1">
      <c r="A16" s="99" t="s">
        <v>112</v>
      </c>
      <c r="B16" s="113" t="s">
        <v>69</v>
      </c>
      <c r="C16" s="93">
        <v>50</v>
      </c>
      <c r="D16" s="93" t="s">
        <v>100</v>
      </c>
      <c r="E16" s="94">
        <v>0.50624999999999998</v>
      </c>
      <c r="F16" s="93" t="s">
        <v>80</v>
      </c>
      <c r="G16" s="97"/>
      <c r="H16" s="97"/>
      <c r="I16" s="97"/>
      <c r="J16" s="98"/>
    </row>
    <row r="17" spans="1:10" ht="13.8" customHeight="1">
      <c r="A17" s="99" t="s">
        <v>113</v>
      </c>
      <c r="B17" s="113" t="s">
        <v>69</v>
      </c>
      <c r="C17" s="93">
        <v>50</v>
      </c>
      <c r="D17" s="93" t="s">
        <v>100</v>
      </c>
      <c r="E17" s="94">
        <v>0.50624999999999998</v>
      </c>
      <c r="F17" s="93" t="s">
        <v>80</v>
      </c>
      <c r="G17" s="97"/>
      <c r="H17" s="97"/>
      <c r="I17" s="97"/>
      <c r="J17" s="98"/>
    </row>
    <row r="18" spans="1:10" ht="13.8" customHeight="1">
      <c r="A18" s="99" t="s">
        <v>114</v>
      </c>
      <c r="B18" s="113" t="s">
        <v>69</v>
      </c>
      <c r="C18" s="93">
        <v>20</v>
      </c>
      <c r="D18" s="93" t="s">
        <v>100</v>
      </c>
      <c r="E18" s="94">
        <v>0.50624999999999998</v>
      </c>
      <c r="F18" s="93" t="s">
        <v>80</v>
      </c>
      <c r="G18" s="97"/>
      <c r="H18" s="97"/>
      <c r="I18" s="97"/>
      <c r="J18" s="98"/>
    </row>
    <row r="19" spans="1:10" ht="13.8" customHeight="1">
      <c r="A19" s="99" t="s">
        <v>115</v>
      </c>
      <c r="B19" s="113" t="s">
        <v>69</v>
      </c>
      <c r="C19" s="93">
        <v>5</v>
      </c>
      <c r="D19" s="93" t="s">
        <v>100</v>
      </c>
      <c r="E19" s="94">
        <v>0.50624999999999998</v>
      </c>
      <c r="F19" s="93" t="s">
        <v>80</v>
      </c>
      <c r="G19" s="97"/>
      <c r="H19" s="97"/>
      <c r="I19" s="97"/>
      <c r="J19" s="98"/>
    </row>
    <row r="20" spans="1:10" ht="13.8" customHeight="1">
      <c r="A20" s="99"/>
      <c r="B20" s="113"/>
      <c r="C20" s="93"/>
      <c r="D20" s="93"/>
      <c r="E20" s="94"/>
      <c r="F20" s="93"/>
      <c r="G20" s="97"/>
      <c r="H20" s="97"/>
      <c r="I20" s="97"/>
      <c r="J20" s="98"/>
    </row>
    <row r="21" spans="1:10" ht="13.8" customHeight="1">
      <c r="A21" s="99" t="s">
        <v>116</v>
      </c>
      <c r="B21" s="113" t="s">
        <v>69</v>
      </c>
      <c r="C21" s="93">
        <v>250</v>
      </c>
      <c r="D21" s="93" t="s">
        <v>100</v>
      </c>
      <c r="E21" s="94">
        <v>0.50624999999999998</v>
      </c>
      <c r="F21" s="93" t="s">
        <v>80</v>
      </c>
      <c r="G21" s="97"/>
      <c r="H21" s="97"/>
      <c r="I21" s="97"/>
      <c r="J21" s="98"/>
    </row>
    <row r="22" spans="1:10" ht="13.8" customHeight="1">
      <c r="A22" s="99" t="s">
        <v>117</v>
      </c>
      <c r="B22" s="113" t="s">
        <v>69</v>
      </c>
      <c r="C22" s="93">
        <v>200</v>
      </c>
      <c r="D22" s="93" t="s">
        <v>100</v>
      </c>
      <c r="E22" s="94">
        <v>0.50624999999999998</v>
      </c>
      <c r="F22" s="93" t="s">
        <v>80</v>
      </c>
      <c r="G22" s="97"/>
      <c r="H22" s="97"/>
      <c r="I22" s="97"/>
      <c r="J22" s="98"/>
    </row>
    <row r="23" spans="1:10" ht="13.8" customHeight="1">
      <c r="A23" s="99" t="s">
        <v>118</v>
      </c>
      <c r="B23" s="113" t="s">
        <v>69</v>
      </c>
      <c r="C23" s="93">
        <v>150</v>
      </c>
      <c r="D23" s="93" t="s">
        <v>100</v>
      </c>
      <c r="E23" s="94">
        <v>0.50624999999999998</v>
      </c>
      <c r="F23" s="93" t="s">
        <v>80</v>
      </c>
      <c r="G23" s="97"/>
      <c r="H23" s="97"/>
      <c r="I23" s="97"/>
      <c r="J23" s="98"/>
    </row>
    <row r="24" spans="1:10" ht="13.8" customHeight="1">
      <c r="A24" s="99" t="s">
        <v>42</v>
      </c>
      <c r="B24" s="113" t="s">
        <v>69</v>
      </c>
      <c r="C24" s="93">
        <v>100</v>
      </c>
      <c r="D24" s="93" t="s">
        <v>100</v>
      </c>
      <c r="E24" s="94">
        <v>0.50624999999999998</v>
      </c>
      <c r="F24" s="93" t="s">
        <v>80</v>
      </c>
      <c r="G24" s="97"/>
      <c r="H24" s="97"/>
      <c r="I24" s="97"/>
      <c r="J24" s="98"/>
    </row>
    <row r="25" spans="1:10" ht="13.8" customHeight="1">
      <c r="A25" s="99" t="s">
        <v>119</v>
      </c>
      <c r="B25" s="113" t="s">
        <v>69</v>
      </c>
      <c r="C25" s="93">
        <v>100</v>
      </c>
      <c r="D25" s="93" t="s">
        <v>100</v>
      </c>
      <c r="E25" s="94">
        <v>0.50624999999999998</v>
      </c>
      <c r="F25" s="93" t="s">
        <v>80</v>
      </c>
      <c r="G25" s="97"/>
      <c r="H25" s="97"/>
      <c r="I25" s="97"/>
      <c r="J25" s="98"/>
    </row>
    <row r="26" spans="1:10" ht="13.8" customHeight="1">
      <c r="A26" s="99" t="s">
        <v>120</v>
      </c>
      <c r="B26" s="113" t="s">
        <v>69</v>
      </c>
      <c r="C26" s="93">
        <v>50</v>
      </c>
      <c r="D26" s="93" t="s">
        <v>100</v>
      </c>
      <c r="E26" s="94">
        <v>0.50624999999999998</v>
      </c>
      <c r="F26" s="93" t="s">
        <v>80</v>
      </c>
      <c r="G26" s="97"/>
      <c r="H26" s="97"/>
      <c r="I26" s="97"/>
      <c r="J26" s="98"/>
    </row>
    <row r="27" spans="1:10" ht="13.8" customHeight="1">
      <c r="A27" s="99" t="s">
        <v>121</v>
      </c>
      <c r="B27" s="113" t="s">
        <v>69</v>
      </c>
      <c r="C27" s="93">
        <v>50</v>
      </c>
      <c r="D27" s="93" t="s">
        <v>100</v>
      </c>
      <c r="E27" s="94">
        <v>0.50624999999999998</v>
      </c>
      <c r="F27" s="93" t="s">
        <v>80</v>
      </c>
      <c r="G27" s="97"/>
      <c r="H27" s="97"/>
      <c r="I27" s="97"/>
      <c r="J27" s="98"/>
    </row>
    <row r="28" spans="1:10" ht="13.8" customHeight="1">
      <c r="A28" s="99"/>
      <c r="B28" s="113"/>
      <c r="C28" s="93"/>
      <c r="D28" s="93"/>
      <c r="E28" s="94"/>
      <c r="F28" s="93"/>
      <c r="G28" s="97"/>
      <c r="H28" s="97"/>
      <c r="I28" s="97"/>
      <c r="J28" s="98"/>
    </row>
    <row r="29" spans="1:10" ht="13.8" customHeight="1">
      <c r="A29" s="99"/>
      <c r="B29" s="113"/>
      <c r="C29" s="93"/>
      <c r="D29" s="93"/>
      <c r="E29" s="94"/>
      <c r="F29" s="93"/>
      <c r="G29" s="97"/>
      <c r="H29" s="97"/>
      <c r="I29" s="97"/>
      <c r="J29" s="98"/>
    </row>
    <row r="30" spans="1:10" ht="13.8" customHeight="1">
      <c r="A30" s="99"/>
      <c r="B30" s="113"/>
      <c r="C30" s="93"/>
      <c r="D30" s="93"/>
      <c r="E30" s="94"/>
      <c r="F30" s="93"/>
      <c r="G30" s="97"/>
      <c r="H30" s="97"/>
      <c r="I30" s="97"/>
      <c r="J30" s="98"/>
    </row>
    <row r="31" spans="1:10" ht="13.8" customHeight="1">
      <c r="A31" s="99"/>
      <c r="B31" s="113"/>
      <c r="C31" s="93"/>
      <c r="D31" s="93"/>
      <c r="E31" s="94"/>
      <c r="F31" s="93"/>
      <c r="G31" s="97"/>
      <c r="H31" s="97"/>
      <c r="I31" s="97"/>
      <c r="J31" s="98"/>
    </row>
    <row r="32" spans="1:10" ht="13.8" customHeight="1">
      <c r="A32" s="99"/>
      <c r="B32" s="113"/>
      <c r="C32" s="93"/>
      <c r="D32" s="93"/>
      <c r="E32" s="94"/>
      <c r="F32" s="93"/>
      <c r="G32" s="97"/>
      <c r="H32" s="97"/>
      <c r="I32" s="97"/>
      <c r="J32" s="98"/>
    </row>
    <row r="33" spans="1:10" ht="13.8" customHeight="1">
      <c r="A33" s="99"/>
      <c r="B33" s="113"/>
      <c r="C33" s="93"/>
      <c r="D33" s="93"/>
      <c r="E33" s="94"/>
      <c r="F33" s="95"/>
      <c r="G33" s="115"/>
      <c r="H33" s="111"/>
      <c r="I33" s="111"/>
      <c r="J33" s="112"/>
    </row>
    <row r="34" spans="1:10" ht="13.8" customHeight="1">
      <c r="A34" s="99"/>
      <c r="B34" s="113"/>
      <c r="C34" s="93"/>
      <c r="D34" s="93"/>
      <c r="E34" s="94"/>
      <c r="F34" s="95"/>
      <c r="G34" s="116"/>
      <c r="H34" s="106"/>
      <c r="I34" s="106"/>
      <c r="J34" s="117"/>
    </row>
    <row r="35" spans="1:10" ht="13.8" customHeight="1">
      <c r="A35" s="118"/>
      <c r="B35" s="119"/>
      <c r="C35" s="120"/>
      <c r="D35" s="120"/>
      <c r="E35" s="121"/>
      <c r="F35" s="120"/>
      <c r="G35" s="122"/>
      <c r="H35" s="122"/>
      <c r="I35" s="122"/>
      <c r="J35" s="123"/>
    </row>
  </sheetData>
  <sheetProtection password="EB59" sheet="1" objects="1" scenarios="1"/>
  <hyperlinks>
    <hyperlink ref="A1" r:id="rId1"/>
  </hyperlinks>
  <pageMargins left="0.75" right="0.75" top="0.75" bottom="0.5" header="0.25" footer="0.25"/>
  <pageSetup paperSize="0" firstPageNumber="0" orientation="landscape" useFirstPageNumber="1" horizontalDpi="0" verticalDpi="0" copies="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1"/>
  <sheetViews>
    <sheetView showGridLines="0" workbookViewId="0">
      <selection activeCell="G12" sqref="G12"/>
    </sheetView>
  </sheetViews>
  <sheetFormatPr defaultRowHeight="19.95" customHeight="1"/>
  <cols>
    <col min="1" max="1" width="11.8984375" style="1" bestFit="1" customWidth="1"/>
    <col min="2" max="2" width="14.09765625" style="1" bestFit="1" customWidth="1"/>
    <col min="3" max="3" width="14.09765625" style="1" customWidth="1"/>
    <col min="4" max="4" width="11.8984375" style="1" bestFit="1" customWidth="1"/>
    <col min="5" max="5" width="14.09765625" style="1" bestFit="1" customWidth="1"/>
    <col min="6" max="6" width="9.5" style="1" bestFit="1" customWidth="1"/>
    <col min="7" max="256" width="10.296875" style="1" customWidth="1"/>
  </cols>
  <sheetData>
    <row r="1" spans="1:6" ht="14.4" thickBot="1">
      <c r="A1" s="258" t="s">
        <v>122</v>
      </c>
      <c r="B1" s="258" t="s">
        <v>123</v>
      </c>
      <c r="C1" s="269"/>
      <c r="D1" s="258" t="s">
        <v>122</v>
      </c>
      <c r="E1" s="258" t="s">
        <v>123</v>
      </c>
      <c r="F1" s="268" t="s">
        <v>156</v>
      </c>
    </row>
    <row r="2" spans="1:6" ht="13.8">
      <c r="A2" s="259" t="s">
        <v>124</v>
      </c>
      <c r="B2" s="265">
        <v>0.11</v>
      </c>
      <c r="C2" s="270"/>
      <c r="D2" s="259" t="s">
        <v>171</v>
      </c>
      <c r="E2" s="265">
        <v>1.92</v>
      </c>
      <c r="F2" s="260">
        <v>1200</v>
      </c>
    </row>
    <row r="3" spans="1:6" ht="13.8">
      <c r="A3" s="261" t="s">
        <v>125</v>
      </c>
      <c r="B3" s="266">
        <v>0.12</v>
      </c>
      <c r="C3" s="270"/>
      <c r="D3" s="261" t="s">
        <v>170</v>
      </c>
      <c r="E3" s="266">
        <v>1.82</v>
      </c>
      <c r="F3" s="260">
        <v>1000</v>
      </c>
    </row>
    <row r="4" spans="1:6" ht="13.8">
      <c r="A4" s="261" t="s">
        <v>126</v>
      </c>
      <c r="B4" s="266">
        <v>0.13</v>
      </c>
      <c r="C4" s="270"/>
      <c r="D4" s="261" t="s">
        <v>169</v>
      </c>
      <c r="E4" s="266">
        <v>1.7</v>
      </c>
      <c r="F4" s="260">
        <v>900</v>
      </c>
    </row>
    <row r="5" spans="1:6" ht="13.8">
      <c r="A5" s="261" t="s">
        <v>127</v>
      </c>
      <c r="B5" s="266">
        <v>0.15</v>
      </c>
      <c r="C5" s="270"/>
      <c r="D5" s="261" t="s">
        <v>168</v>
      </c>
      <c r="E5" s="266">
        <v>1.58</v>
      </c>
      <c r="F5" s="260">
        <v>800</v>
      </c>
    </row>
    <row r="6" spans="1:6" ht="13.8">
      <c r="A6" s="261" t="s">
        <v>128</v>
      </c>
      <c r="B6" s="266">
        <v>0.17</v>
      </c>
      <c r="C6" s="270"/>
      <c r="D6" s="261" t="s">
        <v>167</v>
      </c>
      <c r="E6" s="266">
        <v>1.4</v>
      </c>
      <c r="F6" s="260">
        <v>750</v>
      </c>
    </row>
    <row r="7" spans="1:6" ht="13.8">
      <c r="A7" s="261" t="s">
        <v>129</v>
      </c>
      <c r="B7" s="266">
        <v>0.24</v>
      </c>
      <c r="C7" s="270"/>
      <c r="D7" s="261" t="s">
        <v>166</v>
      </c>
      <c r="E7" s="266">
        <v>1.34</v>
      </c>
      <c r="F7" s="260">
        <v>650</v>
      </c>
    </row>
    <row r="8" spans="1:6" ht="13.8">
      <c r="A8" s="261" t="s">
        <v>130</v>
      </c>
      <c r="B8" s="266">
        <v>0.32</v>
      </c>
      <c r="C8" s="270"/>
      <c r="D8" s="261" t="s">
        <v>165</v>
      </c>
      <c r="E8" s="266">
        <v>1.28</v>
      </c>
      <c r="F8" s="260">
        <v>580</v>
      </c>
    </row>
    <row r="9" spans="1:6" ht="13.8">
      <c r="A9" s="261" t="s">
        <v>131</v>
      </c>
      <c r="B9" s="266">
        <v>0.37</v>
      </c>
      <c r="C9" s="270"/>
      <c r="D9" s="261" t="s">
        <v>164</v>
      </c>
      <c r="E9" s="266">
        <v>1.25</v>
      </c>
      <c r="F9" s="260">
        <v>535</v>
      </c>
    </row>
    <row r="10" spans="1:6" ht="13.8">
      <c r="A10" s="261" t="s">
        <v>6</v>
      </c>
      <c r="B10" s="266">
        <v>0.4</v>
      </c>
      <c r="C10" s="270"/>
      <c r="D10" s="261" t="s">
        <v>163</v>
      </c>
      <c r="E10" s="266">
        <v>1.21</v>
      </c>
      <c r="F10" s="260">
        <v>505</v>
      </c>
    </row>
    <row r="11" spans="1:6" ht="13.8">
      <c r="A11" s="261" t="s">
        <v>132</v>
      </c>
      <c r="B11" s="266">
        <v>0.43</v>
      </c>
      <c r="C11" s="270"/>
      <c r="D11" s="261" t="s">
        <v>162</v>
      </c>
      <c r="E11" s="266">
        <v>1.1399999999999999</v>
      </c>
      <c r="F11" s="260">
        <v>475</v>
      </c>
    </row>
    <row r="12" spans="1:6" ht="13.8">
      <c r="A12" s="261" t="s">
        <v>133</v>
      </c>
      <c r="B12" s="266">
        <v>0.51</v>
      </c>
      <c r="C12" s="270"/>
      <c r="D12" s="261" t="s">
        <v>161</v>
      </c>
      <c r="E12" s="266">
        <v>1.03</v>
      </c>
      <c r="F12" s="260">
        <v>430</v>
      </c>
    </row>
    <row r="13" spans="1:6" ht="13.8">
      <c r="A13" s="262" t="s">
        <v>134</v>
      </c>
      <c r="B13" s="266">
        <v>0.55000000000000004</v>
      </c>
      <c r="C13" s="270"/>
      <c r="D13" s="261" t="s">
        <v>160</v>
      </c>
      <c r="E13" s="266">
        <v>0.94</v>
      </c>
      <c r="F13" s="260">
        <v>380</v>
      </c>
    </row>
    <row r="14" spans="1:6" ht="13.8">
      <c r="A14" s="261" t="s">
        <v>135</v>
      </c>
      <c r="B14" s="266">
        <v>0.59</v>
      </c>
      <c r="C14" s="270"/>
      <c r="D14" s="261" t="s">
        <v>158</v>
      </c>
      <c r="E14" s="266">
        <v>0.89</v>
      </c>
      <c r="F14" s="260">
        <v>350</v>
      </c>
    </row>
    <row r="15" spans="1:6" ht="13.8">
      <c r="A15" s="261" t="s">
        <v>136</v>
      </c>
      <c r="B15" s="266">
        <v>0.65</v>
      </c>
      <c r="C15" s="270"/>
      <c r="D15" s="261" t="s">
        <v>159</v>
      </c>
      <c r="E15" s="266">
        <v>0.84</v>
      </c>
      <c r="F15" s="260">
        <v>320</v>
      </c>
    </row>
    <row r="16" spans="1:6" ht="13.8">
      <c r="A16" s="261" t="s">
        <v>137</v>
      </c>
      <c r="B16" s="266">
        <v>0.7</v>
      </c>
      <c r="C16" s="270"/>
      <c r="D16" s="261" t="s">
        <v>157</v>
      </c>
      <c r="E16" s="266">
        <v>0.79</v>
      </c>
      <c r="F16" s="260">
        <v>290</v>
      </c>
    </row>
    <row r="17" spans="1:6" ht="13.8">
      <c r="A17" s="261" t="s">
        <v>157</v>
      </c>
      <c r="B17" s="266">
        <v>0.79</v>
      </c>
      <c r="C17" s="270"/>
      <c r="D17" s="261" t="s">
        <v>137</v>
      </c>
      <c r="E17" s="266">
        <v>0.7</v>
      </c>
      <c r="F17" s="260">
        <v>260</v>
      </c>
    </row>
    <row r="18" spans="1:6" ht="13.8">
      <c r="A18" s="261" t="s">
        <v>159</v>
      </c>
      <c r="B18" s="266">
        <v>0.84</v>
      </c>
      <c r="C18" s="270"/>
      <c r="D18" s="261" t="s">
        <v>136</v>
      </c>
      <c r="E18" s="266">
        <v>0.65</v>
      </c>
      <c r="F18" s="260">
        <v>225</v>
      </c>
    </row>
    <row r="19" spans="1:6" ht="13.8">
      <c r="A19" s="261" t="s">
        <v>158</v>
      </c>
      <c r="B19" s="266">
        <v>0.89</v>
      </c>
      <c r="C19" s="270"/>
      <c r="D19" s="261" t="s">
        <v>135</v>
      </c>
      <c r="E19" s="266">
        <v>0.59</v>
      </c>
      <c r="F19" s="260">
        <v>200</v>
      </c>
    </row>
    <row r="20" spans="1:6" ht="13.8">
      <c r="A20" s="261" t="s">
        <v>160</v>
      </c>
      <c r="B20" s="266">
        <v>0.94</v>
      </c>
      <c r="C20" s="270"/>
      <c r="D20" s="262" t="s">
        <v>134</v>
      </c>
      <c r="E20" s="266">
        <v>0.55000000000000004</v>
      </c>
      <c r="F20" s="260">
        <v>170</v>
      </c>
    </row>
    <row r="21" spans="1:6" ht="13.8">
      <c r="A21" s="261" t="s">
        <v>161</v>
      </c>
      <c r="B21" s="266">
        <v>1.03</v>
      </c>
      <c r="C21" s="270"/>
      <c r="D21" s="261" t="s">
        <v>133</v>
      </c>
      <c r="E21" s="266">
        <v>0.51</v>
      </c>
      <c r="F21" s="260">
        <v>150</v>
      </c>
    </row>
    <row r="22" spans="1:6" ht="13.8">
      <c r="A22" s="261" t="s">
        <v>162</v>
      </c>
      <c r="B22" s="266">
        <v>1.1399999999999999</v>
      </c>
      <c r="C22" s="270"/>
      <c r="D22" s="261" t="s">
        <v>132</v>
      </c>
      <c r="E22" s="266">
        <v>0.43</v>
      </c>
      <c r="F22" s="260">
        <v>130</v>
      </c>
    </row>
    <row r="23" spans="1:6" ht="13.8">
      <c r="A23" s="261" t="s">
        <v>163</v>
      </c>
      <c r="B23" s="266">
        <v>1.21</v>
      </c>
      <c r="C23" s="270"/>
      <c r="D23" s="261" t="s">
        <v>6</v>
      </c>
      <c r="E23" s="266">
        <v>0.4</v>
      </c>
      <c r="F23" s="260">
        <v>110</v>
      </c>
    </row>
    <row r="24" spans="1:6" ht="13.8">
      <c r="A24" s="261" t="s">
        <v>164</v>
      </c>
      <c r="B24" s="266">
        <v>1.25</v>
      </c>
      <c r="C24" s="270"/>
      <c r="D24" s="261" t="s">
        <v>131</v>
      </c>
      <c r="E24" s="266">
        <v>0.37</v>
      </c>
      <c r="F24" s="260">
        <v>100</v>
      </c>
    </row>
    <row r="25" spans="1:6" ht="13.8">
      <c r="A25" s="261" t="s">
        <v>165</v>
      </c>
      <c r="B25" s="266">
        <v>1.28</v>
      </c>
      <c r="C25" s="270"/>
      <c r="D25" s="261" t="s">
        <v>130</v>
      </c>
      <c r="E25" s="266">
        <v>0.32</v>
      </c>
      <c r="F25" s="260">
        <v>70</v>
      </c>
    </row>
    <row r="26" spans="1:6" ht="13.8">
      <c r="A26" s="261" t="s">
        <v>166</v>
      </c>
      <c r="B26" s="266">
        <v>1.34</v>
      </c>
      <c r="C26" s="270"/>
      <c r="D26" s="261" t="s">
        <v>129</v>
      </c>
      <c r="E26" s="266">
        <v>0.24</v>
      </c>
      <c r="F26" s="260">
        <v>50</v>
      </c>
    </row>
    <row r="27" spans="1:6" ht="13.8">
      <c r="A27" s="261" t="s">
        <v>167</v>
      </c>
      <c r="B27" s="266">
        <v>1.4</v>
      </c>
      <c r="C27" s="270"/>
      <c r="D27" s="261" t="s">
        <v>128</v>
      </c>
      <c r="E27" s="266">
        <v>0.17</v>
      </c>
      <c r="F27" s="260">
        <v>30</v>
      </c>
    </row>
    <row r="28" spans="1:6" ht="13.8">
      <c r="A28" s="261" t="s">
        <v>168</v>
      </c>
      <c r="B28" s="266">
        <v>1.58</v>
      </c>
      <c r="C28" s="270"/>
      <c r="D28" s="261" t="s">
        <v>127</v>
      </c>
      <c r="E28" s="266">
        <v>0.15</v>
      </c>
      <c r="F28" s="260">
        <v>20</v>
      </c>
    </row>
    <row r="29" spans="1:6" ht="13.8">
      <c r="A29" s="261" t="s">
        <v>169</v>
      </c>
      <c r="B29" s="266">
        <v>1.7</v>
      </c>
      <c r="C29" s="270"/>
      <c r="D29" s="261" t="s">
        <v>126</v>
      </c>
      <c r="E29" s="266">
        <v>0.13</v>
      </c>
      <c r="F29" s="260">
        <v>15</v>
      </c>
    </row>
    <row r="30" spans="1:6" ht="13.8">
      <c r="A30" s="261" t="s">
        <v>170</v>
      </c>
      <c r="B30" s="266">
        <v>1.82</v>
      </c>
      <c r="C30" s="270"/>
      <c r="D30" s="261" t="s">
        <v>125</v>
      </c>
      <c r="E30" s="266">
        <v>0.12</v>
      </c>
      <c r="F30" s="260">
        <v>8</v>
      </c>
    </row>
    <row r="31" spans="1:6" ht="14.4" thickBot="1">
      <c r="A31" s="263" t="s">
        <v>171</v>
      </c>
      <c r="B31" s="267">
        <v>1.92</v>
      </c>
      <c r="C31" s="270"/>
      <c r="D31" s="263" t="s">
        <v>124</v>
      </c>
      <c r="E31" s="267">
        <v>0.11</v>
      </c>
      <c r="F31" s="264">
        <v>5</v>
      </c>
    </row>
  </sheetData>
  <sortState ref="D2:F31">
    <sortCondition descending="1" ref="E2:E31"/>
  </sortState>
  <pageMargins left="0.75" right="0.75" top="0.75" bottom="0.5" header="0.25" footer="0.25"/>
  <pageSetup paperSize="0" firstPageNumber="0" orientation="landscape" useFirstPageNumber="1" horizontalDpi="0" verticalDpi="0" copies="0"/>
  <headerFooter alignWithMargins="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
  <sheetViews>
    <sheetView showGridLines="0" workbookViewId="0">
      <selection activeCell="C9" sqref="C9"/>
    </sheetView>
  </sheetViews>
  <sheetFormatPr defaultRowHeight="19.95" customHeight="1"/>
  <cols>
    <col min="1" max="1" width="13.59765625" style="124" bestFit="1" customWidth="1"/>
    <col min="2" max="2" width="8.3984375" style="124" bestFit="1" customWidth="1"/>
    <col min="3" max="3" width="6.8984375" style="124" bestFit="1" customWidth="1"/>
    <col min="4" max="4" width="11.59765625" style="124" bestFit="1" customWidth="1"/>
    <col min="5" max="256" width="10.296875" style="124" customWidth="1"/>
    <col min="257" max="16384" width="8.796875" style="125"/>
  </cols>
  <sheetData>
    <row r="1" spans="1:4" ht="14.4" thickBot="1">
      <c r="A1" s="238" t="s">
        <v>138</v>
      </c>
      <c r="B1" s="239" t="s">
        <v>152</v>
      </c>
      <c r="C1" s="239" t="s">
        <v>139</v>
      </c>
      <c r="D1" s="240" t="s">
        <v>140</v>
      </c>
    </row>
    <row r="2" spans="1:4" ht="13.8">
      <c r="A2" s="243" t="s">
        <v>146</v>
      </c>
      <c r="B2" s="241">
        <f t="shared" ref="B2:B7" si="0">(C2*1.732*D2)</f>
        <v>1039.2</v>
      </c>
      <c r="C2" s="243">
        <v>600</v>
      </c>
      <c r="D2" s="244">
        <v>1</v>
      </c>
    </row>
    <row r="3" spans="1:4" ht="13.8">
      <c r="A3" s="236" t="s">
        <v>9</v>
      </c>
      <c r="B3" s="237">
        <f t="shared" si="0"/>
        <v>831.36</v>
      </c>
      <c r="C3" s="237">
        <v>480</v>
      </c>
      <c r="D3" s="242">
        <v>1</v>
      </c>
    </row>
    <row r="4" spans="1:4" ht="13.8">
      <c r="A4" s="236" t="s">
        <v>147</v>
      </c>
      <c r="B4" s="237">
        <f t="shared" si="0"/>
        <v>718.78</v>
      </c>
      <c r="C4" s="237">
        <v>415</v>
      </c>
      <c r="D4" s="242">
        <v>1</v>
      </c>
    </row>
    <row r="5" spans="1:4" ht="13.8">
      <c r="A5" s="235" t="s">
        <v>148</v>
      </c>
      <c r="B5" s="237">
        <f t="shared" si="0"/>
        <v>692.8</v>
      </c>
      <c r="C5" s="237">
        <v>400</v>
      </c>
      <c r="D5" s="242">
        <v>1</v>
      </c>
    </row>
    <row r="6" spans="1:4" ht="13.8">
      <c r="A6" s="235" t="s">
        <v>145</v>
      </c>
      <c r="B6" s="237">
        <f t="shared" si="0"/>
        <v>415.68</v>
      </c>
      <c r="C6" s="236">
        <v>240</v>
      </c>
      <c r="D6" s="242">
        <v>1</v>
      </c>
    </row>
    <row r="7" spans="1:4" ht="13.8">
      <c r="A7" s="235" t="s">
        <v>144</v>
      </c>
      <c r="B7" s="237">
        <f t="shared" si="0"/>
        <v>360.25599999999997</v>
      </c>
      <c r="C7" s="236">
        <v>208</v>
      </c>
      <c r="D7" s="242">
        <v>1</v>
      </c>
    </row>
    <row r="8" spans="1:4" ht="19.95" customHeight="1">
      <c r="A8" s="245" t="s">
        <v>153</v>
      </c>
      <c r="B8" s="237">
        <f>(C8*D8)</f>
        <v>208</v>
      </c>
      <c r="C8" s="245">
        <v>208</v>
      </c>
      <c r="D8" s="246">
        <v>1</v>
      </c>
    </row>
  </sheetData>
  <sortState ref="A2:D7">
    <sortCondition descending="1" ref="A2:A7"/>
  </sortState>
  <pageMargins left="0.70000004768371582" right="0.70000004768371582" top="0.75" bottom="0.75" header="0.30000001192092896" footer="0.30000001192092896"/>
  <pageSetup orientation="landscape" useFirstPageNumber="1"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CT Data Entry Table </vt:lpstr>
      <vt:lpstr>CT Acceptable Part # Report</vt:lpstr>
      <vt:lpstr>CT Selection Calculation</vt:lpstr>
      <vt:lpstr>CT Sizing Table - Veris</vt:lpstr>
      <vt:lpstr>CT Sizing Table - Elkor</vt:lpstr>
      <vt:lpstr>CT Sizing Table - CCS</vt:lpstr>
      <vt:lpstr>Wire Size Chart</vt:lpstr>
      <vt:lpstr>Voltage Loopup 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cp:lastModifiedBy>
  <dcterms:created xsi:type="dcterms:W3CDTF">2013-03-18T16:31:44Z</dcterms:created>
  <dcterms:modified xsi:type="dcterms:W3CDTF">2013-04-16T16:02:15Z</dcterms:modified>
</cp:coreProperties>
</file>